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DeTrabalho"/>
  <bookViews>
    <workbookView xWindow="-120" yWindow="-120" windowWidth="1980" windowHeight="14445" activeTab="1"/>
  </bookViews>
  <sheets>
    <sheet name="Instruções de Preenchimento" sheetId="9" r:id="rId1"/>
    <sheet name="Resumo do Orçamento" sheetId="2" r:id="rId2"/>
    <sheet name="Orçamento Sintético" sheetId="1" r:id="rId3"/>
    <sheet name="Orçamento Analítico" sheetId="10" r:id="rId4"/>
    <sheet name="Insumos e Serviços" sheetId="11" r:id="rId5"/>
    <sheet name="Composição de BDI" sheetId="4" r:id="rId6"/>
    <sheet name="Composição de Encargos Sociais" sheetId="5" r:id="rId7"/>
    <sheet name="Cronograma" sheetId="8" r:id="rId8"/>
  </sheets>
  <externalReferences>
    <externalReference r:id="rId9"/>
  </externalReferences>
  <definedNames>
    <definedName name="_10Excel_BuiltIn_Print_Area_3_1_1_3_1">"#ref!"</definedName>
    <definedName name="_11Excel_BuiltIn_Print_Area_3_1_3_1">"#ref!"</definedName>
    <definedName name="_12Excel_BuiltIn_Print_Area_5_1_1">"#ref!"</definedName>
    <definedName name="_13Excel_BuiltIn_Print_Area_5_1_1_1">"#ref!"</definedName>
    <definedName name="_14Excel_BuiltIn_Print_Titles_2_1_1">"#ref!"</definedName>
    <definedName name="_15Excel_BuiltIn_Print_Titles_2_1_1_1">"#ref!"</definedName>
    <definedName name="_16Excel_BuiltIn_Print_Titles_3_1_3_1">"#ref!"</definedName>
    <definedName name="_1Excel_BuiltIn_Print_Area_1_1">"#ref!"</definedName>
    <definedName name="_2Excel_BuiltIn_Print_Area_2_1">"#ref!"</definedName>
    <definedName name="_3Excel_BuiltIn_Print_Area_2_1_1">"#ref!"</definedName>
    <definedName name="_4Excel_BuiltIn_Print_Area_2_1_1_1">"#ref!"</definedName>
    <definedName name="_5Excel_BuiltIn_Print_Area_3_1_1_1">"#ref!"</definedName>
    <definedName name="_6Excel_BuiltIn_Print_Area_3_1_1_1_1">"#ref!"</definedName>
    <definedName name="_7Excel_BuiltIn_Print_Area_3_1_1_1_1_1">"#ref!"</definedName>
    <definedName name="_8Excel_BuiltIn_Print_Area_3_1_1_1_1_3_1">"#ref!"</definedName>
    <definedName name="_9Excel_BuiltIn_Print_Area_3_1_1_1_3_1">"#ref!"</definedName>
    <definedName name="_Toc162077558_1" localSheetId="6">#REF!</definedName>
    <definedName name="_Toc162077558_1" localSheetId="0">#REF!</definedName>
    <definedName name="_Toc162077558_1">#REF!</definedName>
    <definedName name="_xlnm.Print_Area" localSheetId="5">'Composição de BDI'!$A$1:$D$23</definedName>
    <definedName name="_xlnm.Print_Area" localSheetId="6">'Composição de Encargos Sociais'!$A$1:$D$44</definedName>
    <definedName name="_xlnm.Print_Area" localSheetId="7">Cronograma!$A$1:$G$397</definedName>
    <definedName name="_xlnm.Print_Area" localSheetId="4">'Insumos e Serviços'!$A$1:$H$264</definedName>
    <definedName name="_xlnm.Print_Area" localSheetId="2">'Orçamento Sintético'!$A$1:$H$203</definedName>
    <definedName name="Excel_BuiltIn_Print_Area_1" localSheetId="6">#REF!</definedName>
    <definedName name="Excel_BuiltIn_Print_Area_1" localSheetId="0">#REF!</definedName>
    <definedName name="Excel_BuiltIn_Print_Area_1">#REF!</definedName>
    <definedName name="Excel_BuiltIn_Print_Area_1_1" localSheetId="6">#REF!</definedName>
    <definedName name="Excel_BuiltIn_Print_Area_1_1" localSheetId="0">#REF!</definedName>
    <definedName name="Excel_BuiltIn_Print_Area_1_1">#REF!</definedName>
    <definedName name="Excel_BuiltIn_Print_Area_1_1_1" localSheetId="6">#REF!</definedName>
    <definedName name="Excel_BuiltIn_Print_Area_1_1_1" localSheetId="0">#REF!</definedName>
    <definedName name="Excel_BuiltIn_Print_Area_1_1_1">#REF!</definedName>
    <definedName name="Excel_BuiltIn_Print_Area_1_1_1_1" localSheetId="6">#REF!</definedName>
    <definedName name="Excel_BuiltIn_Print_Area_1_1_1_1" localSheetId="0">#REF!</definedName>
    <definedName name="Excel_BuiltIn_Print_Area_1_1_1_1">#REF!</definedName>
    <definedName name="Excel_BuiltIn_Print_Area_1_1_1_1_1" localSheetId="6">#REF!</definedName>
    <definedName name="Excel_BuiltIn_Print_Area_1_1_1_1_1" localSheetId="0">#REF!</definedName>
    <definedName name="Excel_BuiltIn_Print_Area_1_1_1_1_1">#REF!</definedName>
    <definedName name="Excel_BuiltIn_Print_Area_1_1_1_1_1_1" localSheetId="6">#REF!</definedName>
    <definedName name="Excel_BuiltIn_Print_Area_1_1_1_1_1_1" localSheetId="0">#REF!</definedName>
    <definedName name="Excel_BuiltIn_Print_Area_1_1_1_1_1_1">#REF!</definedName>
    <definedName name="Excel_BuiltIn_Print_Area_1_1_1_1_1_1_1_1" localSheetId="6">#REF!</definedName>
    <definedName name="Excel_BuiltIn_Print_Area_1_1_1_1_1_1_1_1" localSheetId="0">#REF!</definedName>
    <definedName name="Excel_BuiltIn_Print_Area_1_1_1_1_1_1_1_1">#REF!</definedName>
    <definedName name="Excel_BuiltIn_Print_Area_1_1_1_1_5" localSheetId="6">#REF!</definedName>
    <definedName name="Excel_BuiltIn_Print_Area_1_1_1_1_5" localSheetId="0">#REF!</definedName>
    <definedName name="Excel_BuiltIn_Print_Area_1_1_1_1_5">#REF!</definedName>
    <definedName name="Excel_BuiltIn_Print_Area_1_1_1_5" localSheetId="6">#REF!</definedName>
    <definedName name="Excel_BuiltIn_Print_Area_1_1_1_5" localSheetId="0">#REF!</definedName>
    <definedName name="Excel_BuiltIn_Print_Area_1_1_1_5">#REF!</definedName>
    <definedName name="Excel_BuiltIn_Print_Area_1_1_5" localSheetId="6">#REF!</definedName>
    <definedName name="Excel_BuiltIn_Print_Area_1_1_5" localSheetId="0">#REF!</definedName>
    <definedName name="Excel_BuiltIn_Print_Area_1_1_5">#REF!</definedName>
    <definedName name="Excel_BuiltIn_Print_Area_2" localSheetId="6">#REF!</definedName>
    <definedName name="Excel_BuiltIn_Print_Area_2" localSheetId="0">#REF!</definedName>
    <definedName name="Excel_BuiltIn_Print_Area_2">#REF!</definedName>
    <definedName name="Excel_BuiltIn_Print_Area_2_1" localSheetId="6">#REF!</definedName>
    <definedName name="Excel_BuiltIn_Print_Area_2_1" localSheetId="0">#REF!</definedName>
    <definedName name="Excel_BuiltIn_Print_Area_2_1">#REF!</definedName>
    <definedName name="Excel_BuiltIn_Print_Area_2_1_1" localSheetId="6">#REF!</definedName>
    <definedName name="Excel_BuiltIn_Print_Area_2_1_1" localSheetId="0">#REF!</definedName>
    <definedName name="Excel_BuiltIn_Print_Area_2_1_1">#REF!</definedName>
    <definedName name="Excel_BuiltIn_Print_Area_2_1_1_1" localSheetId="6">#REF!</definedName>
    <definedName name="Excel_BuiltIn_Print_Area_2_1_1_1" localSheetId="0">#REF!</definedName>
    <definedName name="Excel_BuiltIn_Print_Area_2_1_1_1">#REF!</definedName>
    <definedName name="Excel_BuiltIn_Print_Area_2_1_1_1_1" localSheetId="6">#REF!</definedName>
    <definedName name="Excel_BuiltIn_Print_Area_2_1_1_1_1" localSheetId="0">#REF!</definedName>
    <definedName name="Excel_BuiltIn_Print_Area_2_1_1_1_1">#REF!</definedName>
    <definedName name="Excel_BuiltIn_Print_Area_2_1_1_1_3">"#ref!"</definedName>
    <definedName name="Excel_BuiltIn_Print_Area_2_1_1_1_4">"#ref!"</definedName>
    <definedName name="Excel_BuiltIn_Print_Area_2_1_1_3">"#ref!"</definedName>
    <definedName name="Excel_BuiltIn_Print_Area_2_1_1_4">"#ref!"</definedName>
    <definedName name="Excel_BuiltIn_Print_Area_2_1_5" localSheetId="6">#REF!</definedName>
    <definedName name="Excel_BuiltIn_Print_Area_2_1_5" localSheetId="0">#REF!</definedName>
    <definedName name="Excel_BuiltIn_Print_Area_2_1_5">#REF!</definedName>
    <definedName name="Excel_BuiltIn_Print_Area_2_5" localSheetId="6">#REF!</definedName>
    <definedName name="Excel_BuiltIn_Print_Area_2_5" localSheetId="0">#REF!</definedName>
    <definedName name="Excel_BuiltIn_Print_Area_2_5">#REF!</definedName>
    <definedName name="Excel_BuiltIn_Print_Area_3_1" localSheetId="6">#REF!</definedName>
    <definedName name="Excel_BuiltIn_Print_Area_3_1" localSheetId="0">#REF!</definedName>
    <definedName name="Excel_BuiltIn_Print_Area_3_1">"#ref!"</definedName>
    <definedName name="Excel_BuiltIn_Print_Area_3_1_1" localSheetId="6">#REF!</definedName>
    <definedName name="Excel_BuiltIn_Print_Area_3_1_1">#REF!</definedName>
    <definedName name="Excel_BuiltIn_Print_Area_3_1_1_1" localSheetId="6">#REF!</definedName>
    <definedName name="Excel_BuiltIn_Print_Area_3_1_1_1" localSheetId="0">#REF!</definedName>
    <definedName name="Excel_BuiltIn_Print_Area_3_1_1_1_1" localSheetId="6">#REF!</definedName>
    <definedName name="Excel_BuiltIn_Print_Area_3_1_1_1_1" localSheetId="0">#REF!</definedName>
    <definedName name="Excel_BuiltIn_Print_Area_3_1_1_1_1_3" localSheetId="6">#REF!</definedName>
    <definedName name="Excel_BuiltIn_Print_Area_3_1_1_1_1_3" localSheetId="0">#REF!</definedName>
    <definedName name="Excel_BuiltIn_Print_Area_3_1_1_1_1_3">#REF!</definedName>
    <definedName name="Excel_BuiltIn_Print_Area_3_1_1_1_1_4">#REF!</definedName>
    <definedName name="Excel_BuiltIn_Print_Area_3_1_1_1_3" localSheetId="6">#REF!</definedName>
    <definedName name="Excel_BuiltIn_Print_Area_3_1_1_1_3" localSheetId="0">#REF!</definedName>
    <definedName name="Excel_BuiltIn_Print_Area_3_1_1_1_3">#REF!</definedName>
    <definedName name="Excel_BuiltIn_Print_Area_3_1_1_1_4">#REF!</definedName>
    <definedName name="Excel_BuiltIn_Print_Area_3_1_1_3" localSheetId="6">#REF!</definedName>
    <definedName name="Excel_BuiltIn_Print_Area_3_1_1_3" localSheetId="0">#REF!</definedName>
    <definedName name="Excel_BuiltIn_Print_Area_3_1_1_3">#REF!</definedName>
    <definedName name="Excel_BuiltIn_Print_Area_3_1_1_4">#REF!</definedName>
    <definedName name="Excel_BuiltIn_Print_Area_3_1_3" localSheetId="6">#REF!</definedName>
    <definedName name="Excel_BuiltIn_Print_Area_3_1_3" localSheetId="0">#REF!</definedName>
    <definedName name="Excel_BuiltIn_Print_Area_3_1_3">#REF!</definedName>
    <definedName name="Excel_BuiltIn_Print_Area_3_1_4">#REF!</definedName>
    <definedName name="Excel_BuiltIn_Print_Area_4_1" localSheetId="6">#REF!</definedName>
    <definedName name="Excel_BuiltIn_Print_Area_4_1" localSheetId="0">#REF!</definedName>
    <definedName name="Excel_BuiltIn_Print_Area_4_1">#REF!</definedName>
    <definedName name="Excel_BuiltIn_Print_Area_4_1_1" localSheetId="6">#REF!</definedName>
    <definedName name="Excel_BuiltIn_Print_Area_4_1_1" localSheetId="0">#REF!</definedName>
    <definedName name="Excel_BuiltIn_Print_Area_4_1_1">#REF!</definedName>
    <definedName name="Excel_BuiltIn_Print_Area_4_1_1_1" localSheetId="6">#REF!</definedName>
    <definedName name="Excel_BuiltIn_Print_Area_4_1_1_1" localSheetId="0">#REF!</definedName>
    <definedName name="Excel_BuiltIn_Print_Area_4_1_1_1">#REF!</definedName>
    <definedName name="Excel_BuiltIn_Print_Area_4_1_1_1_5" localSheetId="6">#REF!</definedName>
    <definedName name="Excel_BuiltIn_Print_Area_4_1_1_1_5" localSheetId="0">#REF!</definedName>
    <definedName name="Excel_BuiltIn_Print_Area_4_1_1_1_5">#REF!</definedName>
    <definedName name="Excel_BuiltIn_Print_Area_4_1_1_5" localSheetId="6">#REF!</definedName>
    <definedName name="Excel_BuiltIn_Print_Area_4_1_1_5" localSheetId="0">#REF!</definedName>
    <definedName name="Excel_BuiltIn_Print_Area_4_1_1_5">#REF!</definedName>
    <definedName name="Excel_BuiltIn_Print_Area_4_1_5" localSheetId="6">#REF!</definedName>
    <definedName name="Excel_BuiltIn_Print_Area_4_1_5" localSheetId="0">#REF!</definedName>
    <definedName name="Excel_BuiltIn_Print_Area_4_1_5">#REF!</definedName>
    <definedName name="Excel_BuiltIn_Print_Area_5_1" localSheetId="6">#REF!</definedName>
    <definedName name="Excel_BuiltIn_Print_Area_5_1" localSheetId="0">#REF!</definedName>
    <definedName name="Excel_BuiltIn_Print_Area_5_1">#REF!</definedName>
    <definedName name="Excel_BuiltIn_Print_Area_5_1_1" localSheetId="6">#REF!</definedName>
    <definedName name="Excel_BuiltIn_Print_Area_5_1_1" localSheetId="0">#REF!</definedName>
    <definedName name="Excel_BuiltIn_Print_Area_5_1_1">#REF!</definedName>
    <definedName name="Excel_BuiltIn_Print_Area_5_1_1_1" localSheetId="6">#REF!</definedName>
    <definedName name="Excel_BuiltIn_Print_Area_5_1_1_1" localSheetId="0">#REF!</definedName>
    <definedName name="Excel_BuiltIn_Print_Area_5_1_1_1">#REF!</definedName>
    <definedName name="Excel_BuiltIn_Print_Area_5_1_1_5" localSheetId="6">#REF!</definedName>
    <definedName name="Excel_BuiltIn_Print_Area_5_1_1_5" localSheetId="0">#REF!</definedName>
    <definedName name="Excel_BuiltIn_Print_Area_5_1_1_5">#REF!</definedName>
    <definedName name="Excel_BuiltIn_Print_Area_5_1_5" localSheetId="6">#REF!</definedName>
    <definedName name="Excel_BuiltIn_Print_Area_5_1_5" localSheetId="0">#REF!</definedName>
    <definedName name="Excel_BuiltIn_Print_Area_5_1_5">#REF!</definedName>
    <definedName name="Excel_BuiltIn_Print_Area_6_1" localSheetId="6">#REF!</definedName>
    <definedName name="Excel_BuiltIn_Print_Area_6_1" localSheetId="0">#REF!</definedName>
    <definedName name="Excel_BuiltIn_Print_Area_6_1">#REF!</definedName>
    <definedName name="Excel_BuiltIn_Print_Titles_1" localSheetId="6">#REF!</definedName>
    <definedName name="Excel_BuiltIn_Print_Titles_1" localSheetId="0">#REF!</definedName>
    <definedName name="Excel_BuiltIn_Print_Titles_1">#REF!</definedName>
    <definedName name="Excel_BuiltIn_Print_Titles_1_1" localSheetId="6">#REF!</definedName>
    <definedName name="Excel_BuiltIn_Print_Titles_1_1" localSheetId="0">#REF!</definedName>
    <definedName name="Excel_BuiltIn_Print_Titles_1_1">#REF!</definedName>
    <definedName name="Excel_BuiltIn_Print_Titles_1_1_1" localSheetId="6">#REF!</definedName>
    <definedName name="Excel_BuiltIn_Print_Titles_1_1_1" localSheetId="0">#REF!</definedName>
    <definedName name="Excel_BuiltIn_Print_Titles_1_1_1">#REF!</definedName>
    <definedName name="Excel_BuiltIn_Print_Titles_1_1_5" localSheetId="6">#REF!</definedName>
    <definedName name="Excel_BuiltIn_Print_Titles_1_1_5" localSheetId="0">#REF!</definedName>
    <definedName name="Excel_BuiltIn_Print_Titles_1_1_5">#REF!</definedName>
    <definedName name="Excel_BuiltIn_Print_Titles_2" localSheetId="6">#REF!</definedName>
    <definedName name="Excel_BuiltIn_Print_Titles_2" localSheetId="0">#REF!</definedName>
    <definedName name="Excel_BuiltIn_Print_Titles_2">#REF!</definedName>
    <definedName name="Excel_BuiltIn_Print_Titles_2_1" localSheetId="6">#REF!</definedName>
    <definedName name="Excel_BuiltIn_Print_Titles_2_1" localSheetId="0">#REF!</definedName>
    <definedName name="Excel_BuiltIn_Print_Titles_2_1">#REF!</definedName>
    <definedName name="Excel_BuiltIn_Print_Titles_2_1_1" localSheetId="6">#REF!</definedName>
    <definedName name="Excel_BuiltIn_Print_Titles_2_1_1" localSheetId="0">#REF!</definedName>
    <definedName name="Excel_BuiltIn_Print_Titles_2_1_1">#REF!</definedName>
    <definedName name="Excel_BuiltIn_Print_Titles_2_1_1_1" localSheetId="6">#REF!</definedName>
    <definedName name="Excel_BuiltIn_Print_Titles_2_1_1_1" localSheetId="0">#REF!</definedName>
    <definedName name="Excel_BuiltIn_Print_Titles_2_1_1_1">#REF!</definedName>
    <definedName name="Excel_BuiltIn_Print_Titles_2_1_1_1_1" localSheetId="6">#REF!</definedName>
    <definedName name="Excel_BuiltIn_Print_Titles_2_1_1_1_1" localSheetId="0">#REF!</definedName>
    <definedName name="Excel_BuiltIn_Print_Titles_2_1_1_1_1">#REF!</definedName>
    <definedName name="Excel_BuiltIn_Print_Titles_2_1_1_1_1_1" localSheetId="6">#REF!</definedName>
    <definedName name="Excel_BuiltIn_Print_Titles_2_1_1_1_1_1" localSheetId="0">#REF!</definedName>
    <definedName name="Excel_BuiltIn_Print_Titles_2_1_1_1_1_1">#REF!</definedName>
    <definedName name="Excel_BuiltIn_Print_Titles_2_1_1_1_5" localSheetId="6">#REF!</definedName>
    <definedName name="Excel_BuiltIn_Print_Titles_2_1_1_1_5" localSheetId="0">#REF!</definedName>
    <definedName name="Excel_BuiltIn_Print_Titles_2_1_1_1_5">#REF!</definedName>
    <definedName name="Excel_BuiltIn_Print_Titles_2_1_1_5" localSheetId="6">#REF!</definedName>
    <definedName name="Excel_BuiltIn_Print_Titles_2_1_1_5" localSheetId="0">#REF!</definedName>
    <definedName name="Excel_BuiltIn_Print_Titles_2_1_1_5">#REF!</definedName>
    <definedName name="Excel_BuiltIn_Print_Titles_2_1_5" localSheetId="6">#REF!</definedName>
    <definedName name="Excel_BuiltIn_Print_Titles_2_1_5" localSheetId="0">#REF!</definedName>
    <definedName name="Excel_BuiltIn_Print_Titles_2_1_5">#REF!</definedName>
    <definedName name="Excel_BuiltIn_Print_Titles_2_5" localSheetId="6">#REF!</definedName>
    <definedName name="Excel_BuiltIn_Print_Titles_2_5" localSheetId="0">#REF!</definedName>
    <definedName name="Excel_BuiltIn_Print_Titles_2_5">#REF!</definedName>
    <definedName name="Excel_BuiltIn_Print_Titles_3_1" localSheetId="6">#REF!</definedName>
    <definedName name="Excel_BuiltIn_Print_Titles_3_1" localSheetId="0">#REF!</definedName>
    <definedName name="Excel_BuiltIn_Print_Titles_3_1">'[1]Planilha Sintética'!#REF!</definedName>
    <definedName name="Excel_BuiltIn_Print_Titles_3_1_3" localSheetId="6">#REF!</definedName>
    <definedName name="Excel_BuiltIn_Print_Titles_3_1_3" localSheetId="0">#REF!</definedName>
    <definedName name="Excel_BuiltIn_Print_Titles_3_1_3">#REF!</definedName>
    <definedName name="Excel_BuiltIn_Print_Titles_3_1_4">#N/A</definedName>
    <definedName name="Excel_BuiltIn_Print_Titles_4" localSheetId="6">#REF!</definedName>
    <definedName name="Excel_BuiltIn_Print_Titles_4" localSheetId="0">#REF!</definedName>
    <definedName name="Excel_BuiltIn_Print_Titles_4">#REF!</definedName>
    <definedName name="Excel_BuiltIn_Print_Titles_4_1" localSheetId="6">#REF!</definedName>
    <definedName name="Excel_BuiltIn_Print_Titles_4_1" localSheetId="0">#REF!</definedName>
    <definedName name="Excel_BuiltIn_Print_Titles_4_1">#REF!</definedName>
    <definedName name="Excel_BuiltIn_Print_Titles_4_1_5" localSheetId="6">#REF!</definedName>
    <definedName name="Excel_BuiltIn_Print_Titles_4_1_5" localSheetId="0">#REF!</definedName>
    <definedName name="Excel_BuiltIn_Print_Titles_4_1_5">#REF!</definedName>
    <definedName name="Excel_BuiltIn_Print_Titles_5" localSheetId="6">#REF!</definedName>
    <definedName name="Excel_BuiltIn_Print_Titles_5" localSheetId="0">#REF!</definedName>
    <definedName name="Excel_BuiltIn_Print_Titles_5">#REF!</definedName>
    <definedName name="Excel_BuiltIn_Print_Titles_5_1" localSheetId="6">#REF!</definedName>
    <definedName name="Excel_BuiltIn_Print_Titles_5_1" localSheetId="0">#REF!</definedName>
    <definedName name="Excel_BuiltIn_Print_Titles_5_1">#REF!</definedName>
    <definedName name="Excel_BuiltIn_Print_Titles_5_5" localSheetId="6">#REF!</definedName>
    <definedName name="Excel_BuiltIn_Print_Titles_5_5" localSheetId="0">#REF!</definedName>
    <definedName name="Excel_BuiltIn_Print_Titles_5_5">#REF!</definedName>
    <definedName name="_xlnm.Print_Titles" localSheetId="5">'Composição de BDI'!$1:$8</definedName>
    <definedName name="_xlnm.Print_Titles" localSheetId="7">Cronograma!$1:$8</definedName>
    <definedName name="_xlnm.Print_Titles" localSheetId="4">'Insumos e Serviços'!$1:$8</definedName>
    <definedName name="_xlnm.Print_Titles" localSheetId="3">'Orçamento Analítico'!$1:$8</definedName>
    <definedName name="_xlnm.Print_Titles" localSheetId="2">'Orçamento Sintético'!$1:$8</definedName>
    <definedName name="Z_71409849_3ED0_4F48_B303_9AEF25621248_.wvu.PrintArea" localSheetId="6" hidden="1">'Composição de Encargos Sociais'!$A$1:$D$44</definedName>
  </definedNames>
  <calcPr calcId="101716" fullCalcOnLoad="1"/>
</workbook>
</file>

<file path=xl/calcChain.xml><?xml version="1.0" encoding="utf-8"?>
<calcChain xmlns="http://schemas.openxmlformats.org/spreadsheetml/2006/main">
  <c r="C6" i="8"/>
  <c r="B6"/>
  <c r="A6"/>
  <c r="C5"/>
  <c r="B5"/>
  <c r="A5"/>
  <c r="C4"/>
  <c r="B4"/>
  <c r="A4"/>
  <c r="C3"/>
  <c r="B3"/>
  <c r="A3"/>
  <c r="C2"/>
  <c r="B2"/>
  <c r="A2"/>
  <c r="C1"/>
  <c r="B1"/>
  <c r="A1"/>
  <c r="B61"/>
  <c r="B59"/>
  <c r="B381"/>
  <c r="B371"/>
  <c r="B369"/>
  <c r="B367"/>
  <c r="B363"/>
  <c r="B361"/>
  <c r="B359"/>
  <c r="B357"/>
  <c r="B355"/>
  <c r="B353"/>
  <c r="B351"/>
  <c r="B349"/>
  <c r="B347"/>
  <c r="B337"/>
  <c r="B335"/>
  <c r="B333"/>
  <c r="B325"/>
  <c r="B323"/>
  <c r="B321"/>
  <c r="B319"/>
  <c r="B317"/>
  <c r="B315"/>
  <c r="B301"/>
  <c r="B285"/>
  <c r="B283"/>
  <c r="B277"/>
  <c r="B255"/>
  <c r="B253"/>
  <c r="B235"/>
  <c r="B233"/>
  <c r="B225"/>
  <c r="B223"/>
  <c r="B221"/>
  <c r="B219"/>
  <c r="B217"/>
  <c r="B213"/>
  <c r="B211"/>
  <c r="B209"/>
  <c r="B207"/>
  <c r="B205"/>
  <c r="B203"/>
  <c r="B201"/>
  <c r="B199"/>
  <c r="B197"/>
  <c r="B195"/>
  <c r="B191"/>
  <c r="B187"/>
  <c r="B185"/>
  <c r="B179"/>
  <c r="B177"/>
  <c r="B175"/>
  <c r="B173"/>
  <c r="B171"/>
  <c r="B169"/>
  <c r="B167"/>
  <c r="B165"/>
  <c r="B163"/>
  <c r="B161"/>
  <c r="B159"/>
  <c r="B157"/>
  <c r="B155"/>
  <c r="B153"/>
  <c r="B149"/>
  <c r="B145"/>
  <c r="B119"/>
  <c r="B117"/>
  <c r="B113"/>
  <c r="B111"/>
  <c r="B109"/>
  <c r="B101"/>
  <c r="B99"/>
  <c r="B97"/>
  <c r="B95"/>
  <c r="B93"/>
  <c r="B91"/>
  <c r="B89"/>
  <c r="B87"/>
  <c r="B85"/>
  <c r="B73"/>
  <c r="B71"/>
  <c r="B67"/>
  <c r="B55"/>
  <c r="B53"/>
  <c r="B51"/>
  <c r="B47"/>
  <c r="B41"/>
  <c r="B35"/>
  <c r="B23"/>
  <c r="B385"/>
  <c r="B373"/>
  <c r="B343"/>
  <c r="B297"/>
  <c r="B259"/>
  <c r="B229"/>
  <c r="B383"/>
  <c r="B341"/>
  <c r="B295"/>
  <c r="B227"/>
  <c r="B57"/>
  <c r="B365"/>
  <c r="B345"/>
  <c r="B309"/>
  <c r="B299"/>
  <c r="B271"/>
  <c r="B261"/>
  <c r="B243"/>
  <c r="B231"/>
  <c r="B215"/>
  <c r="B151"/>
  <c r="B141"/>
  <c r="B121"/>
  <c r="B115"/>
  <c r="B103"/>
  <c r="B83"/>
  <c r="B79"/>
  <c r="B75"/>
  <c r="B69"/>
  <c r="B37"/>
  <c r="B27"/>
  <c r="B25"/>
  <c r="B19"/>
  <c r="B17"/>
  <c r="B15"/>
  <c r="B13"/>
  <c r="B11"/>
  <c r="B9"/>
  <c r="D6" i="5"/>
  <c r="C6"/>
  <c r="A6"/>
  <c r="D5"/>
  <c r="C5"/>
  <c r="A5"/>
  <c r="D4"/>
  <c r="C4"/>
  <c r="A4"/>
  <c r="D3"/>
  <c r="C3"/>
  <c r="A3"/>
  <c r="D2"/>
  <c r="C2"/>
  <c r="A2"/>
  <c r="D1"/>
  <c r="C1"/>
  <c r="A1"/>
  <c r="D21" i="4"/>
  <c r="B201" i="1"/>
  <c r="B595" i="10"/>
  <c r="C595"/>
  <c r="D595"/>
  <c r="E595"/>
  <c r="E591"/>
  <c r="D591"/>
  <c r="C591"/>
  <c r="B591"/>
  <c r="C1"/>
  <c r="D1"/>
  <c r="E1"/>
  <c r="E11"/>
  <c r="D11"/>
  <c r="C11"/>
  <c r="B11"/>
  <c r="E17"/>
  <c r="D17"/>
  <c r="C17"/>
  <c r="B17"/>
  <c r="E23"/>
  <c r="D23"/>
  <c r="C23"/>
  <c r="B23"/>
  <c r="E27"/>
  <c r="D27"/>
  <c r="C27"/>
  <c r="B27"/>
  <c r="E31"/>
  <c r="D31"/>
  <c r="C31"/>
  <c r="B31"/>
  <c r="E34"/>
  <c r="D34"/>
  <c r="C34"/>
  <c r="B34"/>
  <c r="E37"/>
  <c r="D37"/>
  <c r="C37"/>
  <c r="B37"/>
  <c r="E41"/>
  <c r="D41"/>
  <c r="C41"/>
  <c r="B41"/>
  <c r="E48"/>
  <c r="D48"/>
  <c r="C48"/>
  <c r="B48"/>
  <c r="E52"/>
  <c r="D52"/>
  <c r="C52"/>
  <c r="B52"/>
  <c r="E65"/>
  <c r="D65"/>
  <c r="C65"/>
  <c r="B65"/>
  <c r="E80"/>
  <c r="D80"/>
  <c r="C80"/>
  <c r="B80"/>
  <c r="E87"/>
  <c r="D87"/>
  <c r="C87"/>
  <c r="B87"/>
  <c r="E94"/>
  <c r="D94"/>
  <c r="C94"/>
  <c r="B94"/>
  <c r="E101"/>
  <c r="D101"/>
  <c r="C101"/>
  <c r="B101"/>
  <c r="E108"/>
  <c r="D108"/>
  <c r="C108"/>
  <c r="B108"/>
  <c r="E115"/>
  <c r="D115"/>
  <c r="C115"/>
  <c r="B115"/>
  <c r="E122"/>
  <c r="D122"/>
  <c r="C122"/>
  <c r="B122"/>
  <c r="E135"/>
  <c r="D135"/>
  <c r="C135"/>
  <c r="B135"/>
  <c r="E139"/>
  <c r="D139"/>
  <c r="C139"/>
  <c r="B139"/>
  <c r="E147"/>
  <c r="D147"/>
  <c r="C147"/>
  <c r="B147"/>
  <c r="E153"/>
  <c r="D153"/>
  <c r="C153"/>
  <c r="B153"/>
  <c r="E159"/>
  <c r="D159"/>
  <c r="C159"/>
  <c r="B159"/>
  <c r="E166"/>
  <c r="D166"/>
  <c r="C166"/>
  <c r="B166"/>
  <c r="E171"/>
  <c r="D171"/>
  <c r="C171"/>
  <c r="B171"/>
  <c r="E179"/>
  <c r="D179"/>
  <c r="C179"/>
  <c r="B179"/>
  <c r="E184"/>
  <c r="D184"/>
  <c r="C184"/>
  <c r="B184"/>
  <c r="E194"/>
  <c r="D194"/>
  <c r="C194"/>
  <c r="B194"/>
  <c r="E203"/>
  <c r="D203"/>
  <c r="C203"/>
  <c r="B203"/>
  <c r="E215"/>
  <c r="D215"/>
  <c r="C215"/>
  <c r="B215"/>
  <c r="E224"/>
  <c r="D224"/>
  <c r="C224"/>
  <c r="B224"/>
  <c r="E232"/>
  <c r="D232"/>
  <c r="C232"/>
  <c r="B232"/>
  <c r="E238"/>
  <c r="D238"/>
  <c r="C238"/>
  <c r="B238"/>
  <c r="E245"/>
  <c r="D245"/>
  <c r="C245"/>
  <c r="B245"/>
  <c r="E253"/>
  <c r="D253"/>
  <c r="C253"/>
  <c r="B253"/>
  <c r="E263"/>
  <c r="D263"/>
  <c r="C263"/>
  <c r="B263"/>
  <c r="E273"/>
  <c r="D273"/>
  <c r="C273"/>
  <c r="B273"/>
  <c r="E281"/>
  <c r="D281"/>
  <c r="C281"/>
  <c r="B281"/>
  <c r="E287"/>
  <c r="D287"/>
  <c r="C287"/>
  <c r="B287"/>
  <c r="E292"/>
  <c r="D292"/>
  <c r="C292"/>
  <c r="B292"/>
  <c r="E297"/>
  <c r="D297"/>
  <c r="C297"/>
  <c r="B297"/>
  <c r="E302"/>
  <c r="D302"/>
  <c r="C302"/>
  <c r="B302"/>
  <c r="E311"/>
  <c r="D311"/>
  <c r="C311"/>
  <c r="B311"/>
  <c r="E321"/>
  <c r="D321"/>
  <c r="C321"/>
  <c r="B321"/>
  <c r="E328"/>
  <c r="D328"/>
  <c r="C328"/>
  <c r="B328"/>
  <c r="E332"/>
  <c r="D332"/>
  <c r="C332"/>
  <c r="B332"/>
  <c r="E336"/>
  <c r="D336"/>
  <c r="C336"/>
  <c r="B336"/>
  <c r="E341"/>
  <c r="D341"/>
  <c r="C341"/>
  <c r="B341"/>
  <c r="E351"/>
  <c r="D351"/>
  <c r="C351"/>
  <c r="B351"/>
  <c r="E355"/>
  <c r="D355"/>
  <c r="C355"/>
  <c r="B355"/>
  <c r="E361"/>
  <c r="D361"/>
  <c r="C361"/>
  <c r="B361"/>
  <c r="E370"/>
  <c r="D370"/>
  <c r="C370"/>
  <c r="B370"/>
  <c r="E376"/>
  <c r="D376"/>
  <c r="C376"/>
  <c r="B376"/>
  <c r="E388"/>
  <c r="D388"/>
  <c r="C388"/>
  <c r="B388"/>
  <c r="E398"/>
  <c r="D398"/>
  <c r="C398"/>
  <c r="B398"/>
  <c r="E405"/>
  <c r="D405"/>
  <c r="C405"/>
  <c r="B405"/>
  <c r="E416"/>
  <c r="D416"/>
  <c r="C416"/>
  <c r="B416"/>
  <c r="E429"/>
  <c r="D429"/>
  <c r="C429"/>
  <c r="B429"/>
  <c r="E441"/>
  <c r="D441"/>
  <c r="C441"/>
  <c r="B441"/>
  <c r="E455"/>
  <c r="D455"/>
  <c r="C455"/>
  <c r="B455"/>
  <c r="E460"/>
  <c r="D460"/>
  <c r="C460"/>
  <c r="B460"/>
  <c r="E472"/>
  <c r="D472"/>
  <c r="C472"/>
  <c r="B472"/>
  <c r="E478"/>
  <c r="D478"/>
  <c r="C478"/>
  <c r="B478"/>
  <c r="E484"/>
  <c r="D484"/>
  <c r="C484"/>
  <c r="B484"/>
  <c r="E490"/>
  <c r="D490"/>
  <c r="C490"/>
  <c r="B490"/>
  <c r="E499"/>
  <c r="D499"/>
  <c r="C499"/>
  <c r="B499"/>
  <c r="E508"/>
  <c r="D508"/>
  <c r="C508"/>
  <c r="B508"/>
  <c r="E515"/>
  <c r="D515"/>
  <c r="C515"/>
  <c r="B515"/>
  <c r="E519"/>
  <c r="D519"/>
  <c r="C519"/>
  <c r="B519"/>
  <c r="E523"/>
  <c r="D523"/>
  <c r="C523"/>
  <c r="B523"/>
  <c r="E532"/>
  <c r="D532"/>
  <c r="C532"/>
  <c r="B532"/>
  <c r="E537"/>
  <c r="D537"/>
  <c r="C537"/>
  <c r="B537"/>
  <c r="E546"/>
  <c r="D546"/>
  <c r="C546"/>
  <c r="B546"/>
  <c r="E551"/>
  <c r="D551"/>
  <c r="C551"/>
  <c r="B551"/>
  <c r="E556"/>
  <c r="D556"/>
  <c r="C556"/>
  <c r="B556"/>
  <c r="E561"/>
  <c r="D561"/>
  <c r="C561"/>
  <c r="B561"/>
  <c r="E566"/>
  <c r="D566"/>
  <c r="C566"/>
  <c r="B566"/>
  <c r="E571"/>
  <c r="D571"/>
  <c r="C571"/>
  <c r="B571"/>
  <c r="E581"/>
  <c r="D581"/>
  <c r="C581"/>
  <c r="B581"/>
  <c r="E585"/>
  <c r="D585"/>
  <c r="C585"/>
  <c r="B585"/>
  <c r="E601"/>
  <c r="D601"/>
  <c r="B601"/>
  <c r="C601"/>
  <c r="D6" i="4"/>
  <c r="C6"/>
  <c r="A6"/>
  <c r="D5"/>
  <c r="C5"/>
  <c r="A5"/>
  <c r="D4"/>
  <c r="C4"/>
  <c r="A4"/>
  <c r="D3"/>
  <c r="C3"/>
  <c r="A3"/>
  <c r="D2"/>
  <c r="C2"/>
  <c r="A2"/>
  <c r="D1"/>
  <c r="C1"/>
  <c r="A1"/>
  <c r="E6" i="11"/>
  <c r="C6"/>
  <c r="A6"/>
  <c r="E5"/>
  <c r="C5"/>
  <c r="A5"/>
  <c r="E4"/>
  <c r="C4"/>
  <c r="A4"/>
  <c r="E3"/>
  <c r="C3"/>
  <c r="A3"/>
  <c r="E2"/>
  <c r="D2"/>
  <c r="C2"/>
  <c r="A2"/>
  <c r="E1"/>
  <c r="D1"/>
  <c r="C1"/>
  <c r="A1"/>
  <c r="E6" i="10"/>
  <c r="C6"/>
  <c r="A6"/>
  <c r="E5"/>
  <c r="C5"/>
  <c r="A5"/>
  <c r="E4"/>
  <c r="C4"/>
  <c r="A4"/>
  <c r="E3"/>
  <c r="C3"/>
  <c r="A3"/>
  <c r="E2"/>
  <c r="D2"/>
  <c r="C2"/>
  <c r="A2"/>
  <c r="A1"/>
  <c r="B16" i="2"/>
  <c r="B15"/>
  <c r="B14"/>
  <c r="B13"/>
  <c r="B12"/>
  <c r="B11"/>
  <c r="B10"/>
  <c r="B9"/>
  <c r="C6"/>
  <c r="B6"/>
  <c r="A6"/>
  <c r="C5"/>
  <c r="B5"/>
  <c r="A5"/>
  <c r="C4"/>
  <c r="B4"/>
  <c r="A4"/>
  <c r="C3"/>
  <c r="B3"/>
  <c r="A3"/>
  <c r="C2"/>
  <c r="B2"/>
  <c r="A2"/>
  <c r="C1"/>
  <c r="B1"/>
  <c r="A1"/>
  <c r="C129" i="10"/>
  <c r="C97"/>
  <c r="E559"/>
  <c r="A593"/>
  <c r="C125"/>
  <c r="D130"/>
  <c r="E131"/>
  <c r="E133"/>
  <c r="D137"/>
  <c r="C141"/>
  <c r="C143"/>
  <c r="E144"/>
  <c r="D149"/>
  <c r="D151"/>
  <c r="C155"/>
  <c r="E156"/>
  <c r="E160"/>
  <c r="D162"/>
  <c r="C167"/>
  <c r="C169"/>
  <c r="E172"/>
  <c r="D174"/>
  <c r="D176"/>
  <c r="C181"/>
  <c r="E185"/>
  <c r="E187"/>
  <c r="D189"/>
  <c r="C191"/>
  <c r="C195"/>
  <c r="E196"/>
  <c r="D198"/>
  <c r="E200"/>
  <c r="D205"/>
  <c r="E210"/>
  <c r="C218"/>
  <c r="D225"/>
  <c r="E230"/>
  <c r="C241"/>
  <c r="D248"/>
  <c r="E255"/>
  <c r="C261"/>
  <c r="D268"/>
  <c r="E275"/>
  <c r="D283"/>
  <c r="D294"/>
  <c r="D305"/>
  <c r="E314"/>
  <c r="E323"/>
  <c r="E334"/>
  <c r="C346"/>
  <c r="C357"/>
  <c r="C366"/>
  <c r="D378"/>
  <c r="D385"/>
  <c r="D394"/>
  <c r="E403"/>
  <c r="E412"/>
  <c r="E421"/>
  <c r="D434"/>
  <c r="C447"/>
  <c r="E464"/>
  <c r="D486"/>
  <c r="C501"/>
  <c r="E513"/>
  <c r="C540"/>
  <c r="D578"/>
  <c r="D18"/>
  <c r="C28"/>
  <c r="E32"/>
  <c r="D39"/>
  <c r="C49"/>
  <c r="E54"/>
  <c r="D57"/>
  <c r="C60"/>
  <c r="E62"/>
  <c r="D67"/>
  <c r="C70"/>
  <c r="E72"/>
  <c r="D75"/>
  <c r="C81"/>
  <c r="E83"/>
  <c r="C85"/>
  <c r="E89"/>
  <c r="D92"/>
  <c r="D98"/>
  <c r="E105"/>
  <c r="E111"/>
  <c r="E117"/>
  <c r="E123"/>
  <c r="E127"/>
  <c r="A602"/>
  <c r="D12"/>
  <c r="E18"/>
  <c r="C24"/>
  <c r="D28"/>
  <c r="E29"/>
  <c r="C35"/>
  <c r="D38"/>
  <c r="E39"/>
  <c r="C43"/>
  <c r="D49"/>
  <c r="E53"/>
  <c r="C55"/>
  <c r="D56"/>
  <c r="E57"/>
  <c r="C59"/>
  <c r="D60"/>
  <c r="E61"/>
  <c r="C63"/>
  <c r="D66"/>
  <c r="E67"/>
  <c r="C69"/>
  <c r="D70"/>
  <c r="E71"/>
  <c r="C73"/>
  <c r="D74"/>
  <c r="E75"/>
  <c r="C77"/>
  <c r="D81"/>
  <c r="E82"/>
  <c r="C84"/>
  <c r="D85"/>
  <c r="E88"/>
  <c r="C90"/>
  <c r="D91"/>
  <c r="E92"/>
  <c r="C96"/>
  <c r="D97"/>
  <c r="E98"/>
  <c r="C102"/>
  <c r="D103"/>
  <c r="E104"/>
  <c r="C106"/>
  <c r="D109"/>
  <c r="E110"/>
  <c r="C112"/>
  <c r="D113"/>
  <c r="E116"/>
  <c r="C118"/>
  <c r="D119"/>
  <c r="E120"/>
  <c r="C124"/>
  <c r="D125"/>
  <c r="E126"/>
  <c r="C128"/>
  <c r="D129"/>
  <c r="E130"/>
  <c r="D132"/>
  <c r="C136"/>
  <c r="E137"/>
  <c r="E141"/>
  <c r="D143"/>
  <c r="C148"/>
  <c r="C150"/>
  <c r="E151"/>
  <c r="D155"/>
  <c r="D157"/>
  <c r="C161"/>
  <c r="E162"/>
  <c r="E167"/>
  <c r="D169"/>
  <c r="C173"/>
  <c r="C175"/>
  <c r="E176"/>
  <c r="D181"/>
  <c r="D186"/>
  <c r="C188"/>
  <c r="E189"/>
  <c r="E191"/>
  <c r="D195"/>
  <c r="C197"/>
  <c r="C199"/>
  <c r="C201"/>
  <c r="E206"/>
  <c r="C212"/>
  <c r="D219"/>
  <c r="E226"/>
  <c r="C234"/>
  <c r="D242"/>
  <c r="E249"/>
  <c r="C257"/>
  <c r="D264"/>
  <c r="E269"/>
  <c r="C277"/>
  <c r="C285"/>
  <c r="C298"/>
  <c r="D307"/>
  <c r="D316"/>
  <c r="D325"/>
  <c r="E338"/>
  <c r="E347"/>
  <c r="E358"/>
  <c r="C368"/>
  <c r="C380"/>
  <c r="C389"/>
  <c r="D396"/>
  <c r="D407"/>
  <c r="D414"/>
  <c r="E423"/>
  <c r="C437"/>
  <c r="E449"/>
  <c r="D467"/>
  <c r="C491"/>
  <c r="E503"/>
  <c r="D520"/>
  <c r="D552"/>
  <c r="E587"/>
  <c r="C12"/>
  <c r="E19"/>
  <c r="D29"/>
  <c r="C38"/>
  <c r="E42"/>
  <c r="D53"/>
  <c r="C56"/>
  <c r="E58"/>
  <c r="D61"/>
  <c r="C66"/>
  <c r="E68"/>
  <c r="D71"/>
  <c r="C74"/>
  <c r="E76"/>
  <c r="D82"/>
  <c r="D88"/>
  <c r="C91"/>
  <c r="E95"/>
  <c r="E99"/>
  <c r="D104"/>
  <c r="D110"/>
  <c r="D116"/>
  <c r="D120"/>
  <c r="D126"/>
  <c r="G602"/>
  <c r="H602"/>
  <c r="E12"/>
  <c r="C19"/>
  <c r="D24"/>
  <c r="E28"/>
  <c r="C32"/>
  <c r="D35"/>
  <c r="E38"/>
  <c r="C42"/>
  <c r="D43"/>
  <c r="E49"/>
  <c r="C54"/>
  <c r="D55"/>
  <c r="E56"/>
  <c r="C58"/>
  <c r="D59"/>
  <c r="E60"/>
  <c r="C62"/>
  <c r="D63"/>
  <c r="E66"/>
  <c r="C68"/>
  <c r="D69"/>
  <c r="E70"/>
  <c r="C72"/>
  <c r="D73"/>
  <c r="E74"/>
  <c r="C76"/>
  <c r="D77"/>
  <c r="E81"/>
  <c r="C83"/>
  <c r="D84"/>
  <c r="E85"/>
  <c r="C89"/>
  <c r="D90"/>
  <c r="E91"/>
  <c r="C95"/>
  <c r="D96"/>
  <c r="E97"/>
  <c r="C99"/>
  <c r="D102"/>
  <c r="E103"/>
  <c r="C105"/>
  <c r="D106"/>
  <c r="E109"/>
  <c r="C111"/>
  <c r="D112"/>
  <c r="E113"/>
  <c r="C117"/>
  <c r="D118"/>
  <c r="E119"/>
  <c r="C123"/>
  <c r="D124"/>
  <c r="E125"/>
  <c r="C127"/>
  <c r="D128"/>
  <c r="E129"/>
  <c r="C131"/>
  <c r="E132"/>
  <c r="D136"/>
  <c r="D140"/>
  <c r="C142"/>
  <c r="E143"/>
  <c r="E148"/>
  <c r="D150"/>
  <c r="C154"/>
  <c r="C156"/>
  <c r="E157"/>
  <c r="D161"/>
  <c r="D163"/>
  <c r="C168"/>
  <c r="E169"/>
  <c r="E173"/>
  <c r="D175"/>
  <c r="C180"/>
  <c r="C185"/>
  <c r="E186"/>
  <c r="D188"/>
  <c r="D190"/>
  <c r="C192"/>
  <c r="E195"/>
  <c r="E197"/>
  <c r="D199"/>
  <c r="C204"/>
  <c r="C208"/>
  <c r="D213"/>
  <c r="E220"/>
  <c r="C228"/>
  <c r="D235"/>
  <c r="E243"/>
  <c r="C251"/>
  <c r="D258"/>
  <c r="E265"/>
  <c r="C271"/>
  <c r="D278"/>
  <c r="E288"/>
  <c r="C300"/>
  <c r="C309"/>
  <c r="C318"/>
  <c r="D329"/>
  <c r="D342"/>
  <c r="D349"/>
  <c r="E362"/>
  <c r="E371"/>
  <c r="E381"/>
  <c r="C391"/>
  <c r="C400"/>
  <c r="C409"/>
  <c r="D418"/>
  <c r="D430"/>
  <c r="E439"/>
  <c r="D452"/>
  <c r="C473"/>
  <c r="E493"/>
  <c r="D506"/>
  <c r="D525"/>
  <c r="C103"/>
  <c r="C109"/>
  <c r="C113"/>
  <c r="C119"/>
  <c r="G593"/>
  <c r="H593"/>
  <c r="C592"/>
  <c r="D592"/>
  <c r="E593"/>
  <c r="G592"/>
  <c r="H592"/>
  <c r="A592"/>
  <c r="D593"/>
  <c r="E592"/>
  <c r="C593"/>
  <c r="G198" i="1"/>
  <c r="H198"/>
  <c r="C388" i="8"/>
  <c r="G170" i="1"/>
  <c r="H170"/>
  <c r="C332" i="8"/>
  <c r="G160" i="1"/>
  <c r="H160"/>
  <c r="C312" i="8"/>
  <c r="G156" i="1"/>
  <c r="H156"/>
  <c r="C304" i="8"/>
  <c r="G148" i="1"/>
  <c r="H148"/>
  <c r="C288" i="8"/>
  <c r="G141" i="1"/>
  <c r="H141"/>
  <c r="C274" i="8"/>
  <c r="G136" i="1"/>
  <c r="H136"/>
  <c r="C264" i="8"/>
  <c r="G128" i="1"/>
  <c r="H128"/>
  <c r="C248" i="8"/>
  <c r="G123" i="1"/>
  <c r="H123"/>
  <c r="C238" i="8"/>
  <c r="G95" i="1"/>
  <c r="H95"/>
  <c r="C182" i="8"/>
  <c r="G73" i="1"/>
  <c r="H73"/>
  <c r="C138" i="8"/>
  <c r="G69" i="1"/>
  <c r="H69"/>
  <c r="C130" i="8"/>
  <c r="G58" i="1"/>
  <c r="H58"/>
  <c r="C108" i="8"/>
  <c r="G37" i="1"/>
  <c r="H37"/>
  <c r="C66" i="8"/>
  <c r="G26" i="1"/>
  <c r="H26"/>
  <c r="C44" i="8"/>
  <c r="G19" i="1"/>
  <c r="H19"/>
  <c r="C30" i="8"/>
  <c r="C199" i="1"/>
  <c r="E194"/>
  <c r="D193"/>
  <c r="B377" i="8"/>
  <c r="C192" i="1"/>
  <c r="G193"/>
  <c r="H193"/>
  <c r="C378" i="8"/>
  <c r="G168" i="1"/>
  <c r="H168"/>
  <c r="C328" i="8"/>
  <c r="G158" i="1"/>
  <c r="H158"/>
  <c r="C308" i="8"/>
  <c r="G150" i="1"/>
  <c r="H150"/>
  <c r="C292" i="8"/>
  <c r="G144" i="1"/>
  <c r="H144"/>
  <c r="C280" i="8"/>
  <c r="G138" i="1"/>
  <c r="H138"/>
  <c r="C268" i="8"/>
  <c r="G130" i="1"/>
  <c r="H130"/>
  <c r="C252" i="8"/>
  <c r="G125" i="1"/>
  <c r="H125"/>
  <c r="C242" i="8"/>
  <c r="G99" i="1"/>
  <c r="H99"/>
  <c r="C190" i="8"/>
  <c r="G76" i="1"/>
  <c r="H76"/>
  <c r="G71"/>
  <c r="H71"/>
  <c r="C134" i="8"/>
  <c r="G67" i="1"/>
  <c r="H67"/>
  <c r="C126" i="8"/>
  <c r="G45" i="1"/>
  <c r="H45"/>
  <c r="G29"/>
  <c r="H29"/>
  <c r="C50" i="8"/>
  <c r="G21" i="1"/>
  <c r="H21"/>
  <c r="C34" i="8"/>
  <c r="E199" i="1"/>
  <c r="D198"/>
  <c r="B387" i="8"/>
  <c r="C194" i="1"/>
  <c r="E192"/>
  <c r="D174"/>
  <c r="B339" i="8"/>
  <c r="C170" i="1"/>
  <c r="E168"/>
  <c r="D161"/>
  <c r="B313" i="8"/>
  <c r="C160" i="1"/>
  <c r="E157"/>
  <c r="D156"/>
  <c r="B303" i="8"/>
  <c r="C151" i="1"/>
  <c r="E149"/>
  <c r="D148"/>
  <c r="B287" i="8"/>
  <c r="C145" i="1"/>
  <c r="E142"/>
  <c r="D141"/>
  <c r="B273" i="8"/>
  <c r="C139" i="1"/>
  <c r="E137"/>
  <c r="D136"/>
  <c r="B263" i="8"/>
  <c r="C133" i="1"/>
  <c r="E129"/>
  <c r="D128"/>
  <c r="B247" i="8"/>
  <c r="C127" i="1"/>
  <c r="E124"/>
  <c r="D123"/>
  <c r="B237" i="8"/>
  <c r="C101" i="1"/>
  <c r="E96"/>
  <c r="D95"/>
  <c r="B181" i="8"/>
  <c r="C78" i="1"/>
  <c r="E74"/>
  <c r="D73"/>
  <c r="B137" i="8"/>
  <c r="C72" i="1"/>
  <c r="E70"/>
  <c r="D69"/>
  <c r="B129" i="8"/>
  <c r="C68" i="1"/>
  <c r="E66"/>
  <c r="D58"/>
  <c r="B107" i="8"/>
  <c r="C57" i="1"/>
  <c r="E43"/>
  <c r="D37"/>
  <c r="B65" i="8"/>
  <c r="C36" i="1"/>
  <c r="E27"/>
  <c r="D26"/>
  <c r="B43" i="8"/>
  <c r="C24" i="1"/>
  <c r="E20"/>
  <c r="D19"/>
  <c r="B29" i="8"/>
  <c r="C15" i="1"/>
  <c r="A574" i="10"/>
  <c r="A568"/>
  <c r="A562"/>
  <c r="A554"/>
  <c r="A548"/>
  <c r="A539"/>
  <c r="A533"/>
  <c r="G194" i="1"/>
  <c r="H194"/>
  <c r="C380" i="8"/>
  <c r="G174" i="1"/>
  <c r="H174"/>
  <c r="C340" i="8"/>
  <c r="G142" i="1"/>
  <c r="H142"/>
  <c r="C276" i="8"/>
  <c r="G133" i="1"/>
  <c r="H133"/>
  <c r="C258" i="8"/>
  <c r="G101" i="1"/>
  <c r="H101"/>
  <c r="C194" i="8"/>
  <c r="G72" i="1"/>
  <c r="H72"/>
  <c r="C136" i="8"/>
  <c r="G57" i="1"/>
  <c r="H57"/>
  <c r="C106" i="8"/>
  <c r="G24" i="1"/>
  <c r="H24"/>
  <c r="C40" i="8"/>
  <c r="E198" i="1"/>
  <c r="C193"/>
  <c r="E170"/>
  <c r="C169"/>
  <c r="C161"/>
  <c r="D158"/>
  <c r="B307" i="8"/>
  <c r="E156" i="1"/>
  <c r="E150"/>
  <c r="C149"/>
  <c r="D145"/>
  <c r="B281" i="8"/>
  <c r="D142" i="1"/>
  <c r="B275" i="8"/>
  <c r="E139" i="1"/>
  <c r="C138"/>
  <c r="C136"/>
  <c r="D130"/>
  <c r="B251" i="8"/>
  <c r="E128" i="1"/>
  <c r="E125"/>
  <c r="C124"/>
  <c r="D101"/>
  <c r="B193" i="8"/>
  <c r="D96" i="1"/>
  <c r="B183" i="8"/>
  <c r="E78" i="1"/>
  <c r="C76"/>
  <c r="C73"/>
  <c r="D71"/>
  <c r="B133" i="8"/>
  <c r="E69" i="1"/>
  <c r="E67"/>
  <c r="C66"/>
  <c r="D57"/>
  <c r="B105" i="8"/>
  <c r="D43" i="1"/>
  <c r="B77" i="8"/>
  <c r="E36" i="1"/>
  <c r="C29"/>
  <c r="C26"/>
  <c r="D21"/>
  <c r="B33" i="8"/>
  <c r="E19" i="1"/>
  <c r="A573" i="10"/>
  <c r="A564"/>
  <c r="A557"/>
  <c r="A547"/>
  <c r="A535"/>
  <c r="A528"/>
  <c r="A524"/>
  <c r="A516"/>
  <c r="A510"/>
  <c r="A504"/>
  <c r="A500"/>
  <c r="A494"/>
  <c r="A488"/>
  <c r="A481"/>
  <c r="G192" i="1"/>
  <c r="H192"/>
  <c r="C376" i="8"/>
  <c r="G157" i="1"/>
  <c r="H157"/>
  <c r="C306" i="8"/>
  <c r="G145" i="1"/>
  <c r="H145"/>
  <c r="C282" i="8"/>
  <c r="G129" i="1"/>
  <c r="H129"/>
  <c r="C250" i="8"/>
  <c r="G96" i="1"/>
  <c r="H96"/>
  <c r="C184" i="8"/>
  <c r="G70" i="1"/>
  <c r="H70"/>
  <c r="C132" i="8"/>
  <c r="G43" i="1"/>
  <c r="H43"/>
  <c r="G20"/>
  <c r="H20"/>
  <c r="C32" i="8"/>
  <c r="C198" i="1"/>
  <c r="D192"/>
  <c r="B375" i="8"/>
  <c r="D170" i="1"/>
  <c r="B331" i="8"/>
  <c r="D168" i="1"/>
  <c r="B327" i="8"/>
  <c r="E160" i="1"/>
  <c r="C158"/>
  <c r="C156"/>
  <c r="D150"/>
  <c r="B291" i="8"/>
  <c r="E148" i="1"/>
  <c r="E144"/>
  <c r="C142"/>
  <c r="D139"/>
  <c r="B269" i="8"/>
  <c r="D137" i="1"/>
  <c r="B265" i="8"/>
  <c r="E133" i="1"/>
  <c r="C130"/>
  <c r="C128"/>
  <c r="D125"/>
  <c r="B241" i="8"/>
  <c r="E123" i="1"/>
  <c r="E99"/>
  <c r="C96"/>
  <c r="D78"/>
  <c r="B147" i="8"/>
  <c r="D74" i="1"/>
  <c r="B139" i="8"/>
  <c r="E72" i="1"/>
  <c r="C71"/>
  <c r="C69"/>
  <c r="D67"/>
  <c r="B125" i="8"/>
  <c r="E58" i="1"/>
  <c r="E45"/>
  <c r="C43"/>
  <c r="D36"/>
  <c r="B63" i="8"/>
  <c r="D27" i="1"/>
  <c r="B45" i="8"/>
  <c r="E24" i="1"/>
  <c r="C21"/>
  <c r="C19"/>
  <c r="A579" i="10"/>
  <c r="A572"/>
  <c r="A563"/>
  <c r="A553"/>
  <c r="A541"/>
  <c r="A534"/>
  <c r="A527"/>
  <c r="A521"/>
  <c r="A513"/>
  <c r="A509"/>
  <c r="A503"/>
  <c r="A497"/>
  <c r="A493"/>
  <c r="A487"/>
  <c r="A480"/>
  <c r="A468"/>
  <c r="A464"/>
  <c r="A456"/>
  <c r="A449"/>
  <c r="A445"/>
  <c r="A439"/>
  <c r="A435"/>
  <c r="A431"/>
  <c r="A422"/>
  <c r="A418"/>
  <c r="A412"/>
  <c r="A408"/>
  <c r="A402"/>
  <c r="A396"/>
  <c r="A392"/>
  <c r="A386"/>
  <c r="A382"/>
  <c r="G169" i="1"/>
  <c r="H169"/>
  <c r="C330" i="8"/>
  <c r="G139" i="1"/>
  <c r="H139"/>
  <c r="C270" i="8"/>
  <c r="G78" i="1"/>
  <c r="H78"/>
  <c r="C148" i="8"/>
  <c r="G36" i="1"/>
  <c r="H36"/>
  <c r="C64" i="8"/>
  <c r="D194" i="1"/>
  <c r="B379" i="8"/>
  <c r="E169" i="1"/>
  <c r="D160"/>
  <c r="B311" i="8"/>
  <c r="E151" i="1"/>
  <c r="C148"/>
  <c r="E141"/>
  <c r="C137"/>
  <c r="D129"/>
  <c r="B249" i="8"/>
  <c r="C125" i="1"/>
  <c r="D99"/>
  <c r="B189" i="8"/>
  <c r="E76" i="1"/>
  <c r="D72"/>
  <c r="B135" i="8"/>
  <c r="E68" i="1"/>
  <c r="C58"/>
  <c r="E37"/>
  <c r="C27"/>
  <c r="D20"/>
  <c r="B31" i="8"/>
  <c r="A569" i="10"/>
  <c r="A552"/>
  <c r="A530"/>
  <c r="A520"/>
  <c r="A506"/>
  <c r="A496"/>
  <c r="A486"/>
  <c r="A469"/>
  <c r="A463"/>
  <c r="A451"/>
  <c r="A446"/>
  <c r="A438"/>
  <c r="A433"/>
  <c r="A423"/>
  <c r="A417"/>
  <c r="A410"/>
  <c r="A403"/>
  <c r="A395"/>
  <c r="A390"/>
  <c r="A383"/>
  <c r="A378"/>
  <c r="A371"/>
  <c r="A365"/>
  <c r="A359"/>
  <c r="A353"/>
  <c r="A347"/>
  <c r="A343"/>
  <c r="A337"/>
  <c r="A329"/>
  <c r="A323"/>
  <c r="A317"/>
  <c r="A313"/>
  <c r="A307"/>
  <c r="A303"/>
  <c r="A295"/>
  <c r="A289"/>
  <c r="A283"/>
  <c r="A277"/>
  <c r="A271"/>
  <c r="A267"/>
  <c r="A261"/>
  <c r="A257"/>
  <c r="A251"/>
  <c r="A247"/>
  <c r="A241"/>
  <c r="A234"/>
  <c r="A228"/>
  <c r="A222"/>
  <c r="A218"/>
  <c r="A212"/>
  <c r="A208"/>
  <c r="A204"/>
  <c r="A198"/>
  <c r="A192"/>
  <c r="A188"/>
  <c r="A181"/>
  <c r="A174"/>
  <c r="A168"/>
  <c r="G161" i="1"/>
  <c r="H161"/>
  <c r="C314" i="8"/>
  <c r="G137" i="1"/>
  <c r="H137"/>
  <c r="C266" i="8"/>
  <c r="G74" i="1"/>
  <c r="H74"/>
  <c r="C140" i="8"/>
  <c r="G27" i="1"/>
  <c r="H27"/>
  <c r="C46" i="8"/>
  <c r="E193" i="1"/>
  <c r="D169"/>
  <c r="B329" i="8"/>
  <c r="E158" i="1"/>
  <c r="D151"/>
  <c r="B293" i="8"/>
  <c r="E145" i="1"/>
  <c r="C141"/>
  <c r="E136"/>
  <c r="C129"/>
  <c r="D124"/>
  <c r="B239" i="8"/>
  <c r="C99" i="1"/>
  <c r="D76"/>
  <c r="B143" i="8"/>
  <c r="E71" i="1"/>
  <c r="D68"/>
  <c r="B127" i="8"/>
  <c r="E57" i="1"/>
  <c r="C37"/>
  <c r="E26"/>
  <c r="C20"/>
  <c r="A567" i="10"/>
  <c r="A549"/>
  <c r="A529"/>
  <c r="A517"/>
  <c r="A505"/>
  <c r="A495"/>
  <c r="A485"/>
  <c r="A467"/>
  <c r="A462"/>
  <c r="A450"/>
  <c r="A444"/>
  <c r="A437"/>
  <c r="A432"/>
  <c r="A421"/>
  <c r="A414"/>
  <c r="A409"/>
  <c r="A401"/>
  <c r="A394"/>
  <c r="A389"/>
  <c r="A381"/>
  <c r="A377"/>
  <c r="A368"/>
  <c r="A364"/>
  <c r="A358"/>
  <c r="A352"/>
  <c r="A346"/>
  <c r="A342"/>
  <c r="A334"/>
  <c r="A326"/>
  <c r="A322"/>
  <c r="A316"/>
  <c r="A312"/>
  <c r="A306"/>
  <c r="A300"/>
  <c r="A294"/>
  <c r="A288"/>
  <c r="A282"/>
  <c r="A276"/>
  <c r="A270"/>
  <c r="A266"/>
  <c r="A260"/>
  <c r="A256"/>
  <c r="A250"/>
  <c r="A246"/>
  <c r="A240"/>
  <c r="A233"/>
  <c r="A227"/>
  <c r="A221"/>
  <c r="A217"/>
  <c r="A211"/>
  <c r="A207"/>
  <c r="A201"/>
  <c r="A197"/>
  <c r="A191"/>
  <c r="A187"/>
  <c r="A180"/>
  <c r="A173"/>
  <c r="A167"/>
  <c r="A160"/>
  <c r="A154"/>
  <c r="A148"/>
  <c r="A141"/>
  <c r="A133"/>
  <c r="A129"/>
  <c r="A125"/>
  <c r="A119"/>
  <c r="A113"/>
  <c r="A109"/>
  <c r="A103"/>
  <c r="A97"/>
  <c r="A91"/>
  <c r="A85"/>
  <c r="A81"/>
  <c r="A74"/>
  <c r="A70"/>
  <c r="A66"/>
  <c r="A60"/>
  <c r="A56"/>
  <c r="A49"/>
  <c r="A38"/>
  <c r="A28"/>
  <c r="A12"/>
  <c r="A587"/>
  <c r="G603"/>
  <c r="H603"/>
  <c r="H601"/>
  <c r="G151" i="1"/>
  <c r="H151"/>
  <c r="C294" i="8"/>
  <c r="G127" i="1"/>
  <c r="H127"/>
  <c r="G68"/>
  <c r="H68"/>
  <c r="C128" i="8"/>
  <c r="G15" i="1"/>
  <c r="H15"/>
  <c r="C22" i="8"/>
  <c r="E174" i="1"/>
  <c r="C168"/>
  <c r="D157"/>
  <c r="B305" i="8"/>
  <c r="C150" i="1"/>
  <c r="D144"/>
  <c r="B279" i="8"/>
  <c r="E138" i="1"/>
  <c r="D133"/>
  <c r="B257" i="8"/>
  <c r="E127" i="1"/>
  <c r="C123"/>
  <c r="E95"/>
  <c r="C74"/>
  <c r="D70"/>
  <c r="B131" i="8"/>
  <c r="C67" i="1"/>
  <c r="D45"/>
  <c r="B81" i="8"/>
  <c r="E29" i="1"/>
  <c r="D24"/>
  <c r="B39" i="8"/>
  <c r="E15" i="1"/>
  <c r="A578" i="10"/>
  <c r="A559"/>
  <c r="A540"/>
  <c r="A526"/>
  <c r="A512"/>
  <c r="A502"/>
  <c r="A492"/>
  <c r="A479"/>
  <c r="A466"/>
  <c r="A461"/>
  <c r="A448"/>
  <c r="A443"/>
  <c r="A436"/>
  <c r="A430"/>
  <c r="A420"/>
  <c r="A413"/>
  <c r="A407"/>
  <c r="A400"/>
  <c r="A393"/>
  <c r="A385"/>
  <c r="A380"/>
  <c r="A373"/>
  <c r="A367"/>
  <c r="A363"/>
  <c r="A357"/>
  <c r="A349"/>
  <c r="A345"/>
  <c r="A339"/>
  <c r="A333"/>
  <c r="A325"/>
  <c r="A319"/>
  <c r="A315"/>
  <c r="A309"/>
  <c r="A305"/>
  <c r="A299"/>
  <c r="A293"/>
  <c r="A285"/>
  <c r="A279"/>
  <c r="A275"/>
  <c r="A269"/>
  <c r="A265"/>
  <c r="A259"/>
  <c r="A255"/>
  <c r="A249"/>
  <c r="A243"/>
  <c r="A239"/>
  <c r="A230"/>
  <c r="A226"/>
  <c r="A220"/>
  <c r="A216"/>
  <c r="A210"/>
  <c r="A206"/>
  <c r="A200"/>
  <c r="A196"/>
  <c r="A190"/>
  <c r="A186"/>
  <c r="A176"/>
  <c r="A172"/>
  <c r="A163"/>
  <c r="G149" i="1"/>
  <c r="H149"/>
  <c r="C290" i="8"/>
  <c r="C174" i="1"/>
  <c r="C144"/>
  <c r="E101"/>
  <c r="D66"/>
  <c r="B123" i="8"/>
  <c r="D15" i="1"/>
  <c r="B21" i="8"/>
  <c r="A538" i="10"/>
  <c r="A491"/>
  <c r="A447"/>
  <c r="A419"/>
  <c r="A391"/>
  <c r="A366"/>
  <c r="A344"/>
  <c r="A318"/>
  <c r="A298"/>
  <c r="A274"/>
  <c r="A254"/>
  <c r="A229"/>
  <c r="A209"/>
  <c r="A189"/>
  <c r="A162"/>
  <c r="A155"/>
  <c r="A144"/>
  <c r="A137"/>
  <c r="A130"/>
  <c r="A124"/>
  <c r="A117"/>
  <c r="A110"/>
  <c r="A102"/>
  <c r="A95"/>
  <c r="A88"/>
  <c r="A77"/>
  <c r="A72"/>
  <c r="A67"/>
  <c r="A59"/>
  <c r="A54"/>
  <c r="A39"/>
  <c r="A24"/>
  <c r="A582"/>
  <c r="A596"/>
  <c r="G587"/>
  <c r="H587"/>
  <c r="G579"/>
  <c r="H579"/>
  <c r="G573"/>
  <c r="H573"/>
  <c r="G567"/>
  <c r="H567"/>
  <c r="G559"/>
  <c r="H559"/>
  <c r="G553"/>
  <c r="H553"/>
  <c r="G547"/>
  <c r="H547"/>
  <c r="G538"/>
  <c r="H538"/>
  <c r="G530"/>
  <c r="H530"/>
  <c r="G526"/>
  <c r="H526"/>
  <c r="G520"/>
  <c r="H520"/>
  <c r="G512"/>
  <c r="H512"/>
  <c r="G506"/>
  <c r="H506"/>
  <c r="G502"/>
  <c r="H502"/>
  <c r="G496"/>
  <c r="H496"/>
  <c r="G492"/>
  <c r="H492"/>
  <c r="G486"/>
  <c r="H486"/>
  <c r="G479"/>
  <c r="H479"/>
  <c r="G467"/>
  <c r="H467"/>
  <c r="G463"/>
  <c r="H463"/>
  <c r="G452"/>
  <c r="H452"/>
  <c r="G448"/>
  <c r="H448"/>
  <c r="G444"/>
  <c r="H444"/>
  <c r="G438"/>
  <c r="H438"/>
  <c r="G434"/>
  <c r="H434"/>
  <c r="G430"/>
  <c r="H430"/>
  <c r="G421"/>
  <c r="H421"/>
  <c r="G417"/>
  <c r="H417"/>
  <c r="G411"/>
  <c r="H411"/>
  <c r="G407"/>
  <c r="H407"/>
  <c r="G401"/>
  <c r="H401"/>
  <c r="G395"/>
  <c r="H395"/>
  <c r="G391"/>
  <c r="H391"/>
  <c r="G385"/>
  <c r="H385"/>
  <c r="G381"/>
  <c r="H381"/>
  <c r="G377"/>
  <c r="H377"/>
  <c r="G368"/>
  <c r="H368"/>
  <c r="G364"/>
  <c r="H364"/>
  <c r="G358"/>
  <c r="H358"/>
  <c r="G352"/>
  <c r="H352"/>
  <c r="G346"/>
  <c r="H346"/>
  <c r="G342"/>
  <c r="H342"/>
  <c r="G334"/>
  <c r="H334"/>
  <c r="G326"/>
  <c r="H326"/>
  <c r="G322"/>
  <c r="H322"/>
  <c r="G316"/>
  <c r="H316"/>
  <c r="G312"/>
  <c r="H312"/>
  <c r="G306"/>
  <c r="H306"/>
  <c r="G295"/>
  <c r="H295"/>
  <c r="G299"/>
  <c r="H299"/>
  <c r="G288"/>
  <c r="H288"/>
  <c r="G282"/>
  <c r="H282"/>
  <c r="G276"/>
  <c r="H276"/>
  <c r="G270"/>
  <c r="H270"/>
  <c r="G266"/>
  <c r="H266"/>
  <c r="G260"/>
  <c r="H260"/>
  <c r="G256"/>
  <c r="H256"/>
  <c r="G250"/>
  <c r="H250"/>
  <c r="G246"/>
  <c r="H246"/>
  <c r="G240"/>
  <c r="H240"/>
  <c r="G233"/>
  <c r="H233"/>
  <c r="G227"/>
  <c r="H227"/>
  <c r="G221"/>
  <c r="H221"/>
  <c r="G217"/>
  <c r="H217"/>
  <c r="G211"/>
  <c r="H211"/>
  <c r="G207"/>
  <c r="H207"/>
  <c r="G201"/>
  <c r="H201"/>
  <c r="G197"/>
  <c r="H197"/>
  <c r="G191"/>
  <c r="H191"/>
  <c r="G187"/>
  <c r="H187"/>
  <c r="G180"/>
  <c r="H180"/>
  <c r="G173"/>
  <c r="H173"/>
  <c r="G167"/>
  <c r="H167"/>
  <c r="G160"/>
  <c r="H160"/>
  <c r="G154"/>
  <c r="H154"/>
  <c r="G148"/>
  <c r="H148"/>
  <c r="G141"/>
  <c r="H141"/>
  <c r="G133"/>
  <c r="H133"/>
  <c r="G129"/>
  <c r="H129"/>
  <c r="G125"/>
  <c r="H125"/>
  <c r="G119"/>
  <c r="H119"/>
  <c r="G113"/>
  <c r="H113"/>
  <c r="G109"/>
  <c r="H109"/>
  <c r="G103"/>
  <c r="H103"/>
  <c r="G97"/>
  <c r="H97"/>
  <c r="G91"/>
  <c r="H91"/>
  <c r="G85"/>
  <c r="H85"/>
  <c r="G81"/>
  <c r="H81"/>
  <c r="G74"/>
  <c r="H74"/>
  <c r="G70"/>
  <c r="H70"/>
  <c r="G66"/>
  <c r="H66"/>
  <c r="G60"/>
  <c r="H60"/>
  <c r="G56"/>
  <c r="H56"/>
  <c r="G49"/>
  <c r="H49"/>
  <c r="H48"/>
  <c r="G38"/>
  <c r="H38"/>
  <c r="G28"/>
  <c r="H28"/>
  <c r="G12"/>
  <c r="H12"/>
  <c r="H11"/>
  <c r="G124" i="1"/>
  <c r="H124"/>
  <c r="C240" i="8"/>
  <c r="E161" i="1"/>
  <c r="D138"/>
  <c r="B267" i="8"/>
  <c r="C95" i="1"/>
  <c r="C45"/>
  <c r="A525" i="10"/>
  <c r="A473"/>
  <c r="A442"/>
  <c r="A411"/>
  <c r="A384"/>
  <c r="A362"/>
  <c r="A338"/>
  <c r="A314"/>
  <c r="A290"/>
  <c r="A268"/>
  <c r="A248"/>
  <c r="A225"/>
  <c r="A205"/>
  <c r="A185"/>
  <c r="A161"/>
  <c r="A151"/>
  <c r="A143"/>
  <c r="A136"/>
  <c r="A128"/>
  <c r="A123"/>
  <c r="A116"/>
  <c r="A106"/>
  <c r="A99"/>
  <c r="A92"/>
  <c r="A84"/>
  <c r="A76"/>
  <c r="A71"/>
  <c r="A63"/>
  <c r="A58"/>
  <c r="A53"/>
  <c r="A35"/>
  <c r="A19"/>
  <c r="A588"/>
  <c r="G597"/>
  <c r="H597"/>
  <c r="G586"/>
  <c r="H586"/>
  <c r="G578"/>
  <c r="H578"/>
  <c r="G572"/>
  <c r="H572"/>
  <c r="G564"/>
  <c r="H564"/>
  <c r="G558"/>
  <c r="H558"/>
  <c r="G552"/>
  <c r="H552"/>
  <c r="G541"/>
  <c r="H541"/>
  <c r="G535"/>
  <c r="H535"/>
  <c r="G529"/>
  <c r="H529"/>
  <c r="G525"/>
  <c r="H525"/>
  <c r="G517"/>
  <c r="H517"/>
  <c r="G511"/>
  <c r="H511"/>
  <c r="G505"/>
  <c r="H505"/>
  <c r="G501"/>
  <c r="H501"/>
  <c r="G495"/>
  <c r="H495"/>
  <c r="G491"/>
  <c r="H491"/>
  <c r="G485"/>
  <c r="H485"/>
  <c r="G473"/>
  <c r="H473"/>
  <c r="H472"/>
  <c r="G466"/>
  <c r="H466"/>
  <c r="G462"/>
  <c r="H462"/>
  <c r="G451"/>
  <c r="H451"/>
  <c r="G447"/>
  <c r="H447"/>
  <c r="G443"/>
  <c r="H443"/>
  <c r="G437"/>
  <c r="H437"/>
  <c r="G433"/>
  <c r="H433"/>
  <c r="G424"/>
  <c r="H424"/>
  <c r="G420"/>
  <c r="H420"/>
  <c r="G414"/>
  <c r="H414"/>
  <c r="G410"/>
  <c r="H410"/>
  <c r="G406"/>
  <c r="H406"/>
  <c r="G400"/>
  <c r="H400"/>
  <c r="G394"/>
  <c r="H394"/>
  <c r="G390"/>
  <c r="H390"/>
  <c r="G384"/>
  <c r="H384"/>
  <c r="G380"/>
  <c r="H380"/>
  <c r="G373"/>
  <c r="H373"/>
  <c r="G367"/>
  <c r="H367"/>
  <c r="G363"/>
  <c r="H363"/>
  <c r="G357"/>
  <c r="H357"/>
  <c r="G349"/>
  <c r="H349"/>
  <c r="G345"/>
  <c r="H345"/>
  <c r="G339"/>
  <c r="H339"/>
  <c r="G333"/>
  <c r="H333"/>
  <c r="H332"/>
  <c r="G325"/>
  <c r="H325"/>
  <c r="G319"/>
  <c r="H319"/>
  <c r="G315"/>
  <c r="H315"/>
  <c r="G309"/>
  <c r="H309"/>
  <c r="G305"/>
  <c r="H305"/>
  <c r="G294"/>
  <c r="H294"/>
  <c r="G298"/>
  <c r="H298"/>
  <c r="G285"/>
  <c r="H285"/>
  <c r="G279"/>
  <c r="H279"/>
  <c r="G275"/>
  <c r="H275"/>
  <c r="G269"/>
  <c r="H269"/>
  <c r="G265"/>
  <c r="H265"/>
  <c r="G259"/>
  <c r="H259"/>
  <c r="G255"/>
  <c r="H255"/>
  <c r="G249"/>
  <c r="H249"/>
  <c r="G243"/>
  <c r="H243"/>
  <c r="G239"/>
  <c r="H239"/>
  <c r="G230"/>
  <c r="H230"/>
  <c r="G226"/>
  <c r="H226"/>
  <c r="G220"/>
  <c r="H220"/>
  <c r="G216"/>
  <c r="H216"/>
  <c r="G210"/>
  <c r="H210"/>
  <c r="G206"/>
  <c r="H206"/>
  <c r="G200"/>
  <c r="H200"/>
  <c r="G196"/>
  <c r="H196"/>
  <c r="G190"/>
  <c r="H190"/>
  <c r="G186"/>
  <c r="H186"/>
  <c r="G176"/>
  <c r="H176"/>
  <c r="G172"/>
  <c r="H172"/>
  <c r="G163"/>
  <c r="H163"/>
  <c r="G157"/>
  <c r="H157"/>
  <c r="G151"/>
  <c r="H151"/>
  <c r="G144"/>
  <c r="H144"/>
  <c r="G140"/>
  <c r="H140"/>
  <c r="G132"/>
  <c r="H132"/>
  <c r="G128"/>
  <c r="H128"/>
  <c r="G124"/>
  <c r="H124"/>
  <c r="G118"/>
  <c r="H118"/>
  <c r="G112"/>
  <c r="H112"/>
  <c r="G106"/>
  <c r="H106"/>
  <c r="G102"/>
  <c r="H102"/>
  <c r="G96"/>
  <c r="H96"/>
  <c r="G90"/>
  <c r="H90"/>
  <c r="G84"/>
  <c r="H84"/>
  <c r="G77"/>
  <c r="H77"/>
  <c r="G73"/>
  <c r="H73"/>
  <c r="G69"/>
  <c r="H69"/>
  <c r="G63"/>
  <c r="H63"/>
  <c r="G59"/>
  <c r="H59"/>
  <c r="G55"/>
  <c r="H55"/>
  <c r="G43"/>
  <c r="H43"/>
  <c r="G35"/>
  <c r="H35"/>
  <c r="H34"/>
  <c r="G24"/>
  <c r="H24"/>
  <c r="H23"/>
  <c r="G66" i="1"/>
  <c r="H66"/>
  <c r="C157"/>
  <c r="E130"/>
  <c r="E73"/>
  <c r="D29"/>
  <c r="B49" i="8"/>
  <c r="A577" i="10"/>
  <c r="A511"/>
  <c r="A465"/>
  <c r="A434"/>
  <c r="A406"/>
  <c r="A379"/>
  <c r="A356"/>
  <c r="A330"/>
  <c r="A308"/>
  <c r="A284"/>
  <c r="A264"/>
  <c r="A242"/>
  <c r="A219"/>
  <c r="A199"/>
  <c r="A175"/>
  <c r="A157"/>
  <c r="A150"/>
  <c r="A142"/>
  <c r="A132"/>
  <c r="A127"/>
  <c r="A120"/>
  <c r="A112"/>
  <c r="A105"/>
  <c r="A98"/>
  <c r="A90"/>
  <c r="A83"/>
  <c r="A75"/>
  <c r="A69"/>
  <c r="A62"/>
  <c r="A57"/>
  <c r="A43"/>
  <c r="A32"/>
  <c r="A18"/>
  <c r="A586"/>
  <c r="G596"/>
  <c r="H596"/>
  <c r="H595"/>
  <c r="G582"/>
  <c r="H582"/>
  <c r="G577"/>
  <c r="H577"/>
  <c r="H576"/>
  <c r="G569"/>
  <c r="H569"/>
  <c r="G563"/>
  <c r="H563"/>
  <c r="G557"/>
  <c r="H557"/>
  <c r="G549"/>
  <c r="H549"/>
  <c r="G540"/>
  <c r="H540"/>
  <c r="G534"/>
  <c r="H534"/>
  <c r="G528"/>
  <c r="H528"/>
  <c r="G524"/>
  <c r="H524"/>
  <c r="G516"/>
  <c r="H516"/>
  <c r="H515"/>
  <c r="G510"/>
  <c r="H510"/>
  <c r="G504"/>
  <c r="H504"/>
  <c r="G500"/>
  <c r="H500"/>
  <c r="G494"/>
  <c r="H494"/>
  <c r="G488"/>
  <c r="H488"/>
  <c r="G481"/>
  <c r="H481"/>
  <c r="G469"/>
  <c r="H469"/>
  <c r="G465"/>
  <c r="H465"/>
  <c r="G461"/>
  <c r="H461"/>
  <c r="G450"/>
  <c r="H450"/>
  <c r="G446"/>
  <c r="H446"/>
  <c r="G442"/>
  <c r="H442"/>
  <c r="G436"/>
  <c r="H436"/>
  <c r="G432"/>
  <c r="H432"/>
  <c r="G423"/>
  <c r="H423"/>
  <c r="G419"/>
  <c r="H419"/>
  <c r="G413"/>
  <c r="H413"/>
  <c r="G409"/>
  <c r="H409"/>
  <c r="G403"/>
  <c r="H403"/>
  <c r="G399"/>
  <c r="H399"/>
  <c r="G393"/>
  <c r="H393"/>
  <c r="G389"/>
  <c r="H389"/>
  <c r="G383"/>
  <c r="H383"/>
  <c r="G379"/>
  <c r="H379"/>
  <c r="G372"/>
  <c r="H372"/>
  <c r="G366"/>
  <c r="H366"/>
  <c r="G362"/>
  <c r="H362"/>
  <c r="G356"/>
  <c r="H356"/>
  <c r="G348"/>
  <c r="H348"/>
  <c r="G344"/>
  <c r="H344"/>
  <c r="G338"/>
  <c r="H338"/>
  <c r="G330"/>
  <c r="H330"/>
  <c r="G324"/>
  <c r="H324"/>
  <c r="G318"/>
  <c r="H318"/>
  <c r="G314"/>
  <c r="H314"/>
  <c r="G308"/>
  <c r="H308"/>
  <c r="G304"/>
  <c r="H304"/>
  <c r="G293"/>
  <c r="H293"/>
  <c r="G290"/>
  <c r="H290"/>
  <c r="G284"/>
  <c r="H284"/>
  <c r="G278"/>
  <c r="H278"/>
  <c r="G274"/>
  <c r="H274"/>
  <c r="G268"/>
  <c r="H268"/>
  <c r="G264"/>
  <c r="H264"/>
  <c r="G258"/>
  <c r="H258"/>
  <c r="G254"/>
  <c r="H254"/>
  <c r="G248"/>
  <c r="H248"/>
  <c r="G242"/>
  <c r="H242"/>
  <c r="G235"/>
  <c r="H235"/>
  <c r="G229"/>
  <c r="H229"/>
  <c r="G225"/>
  <c r="H225"/>
  <c r="G219"/>
  <c r="H219"/>
  <c r="G213"/>
  <c r="H213"/>
  <c r="G209"/>
  <c r="H209"/>
  <c r="G205"/>
  <c r="H205"/>
  <c r="G199"/>
  <c r="H199"/>
  <c r="G195"/>
  <c r="H195"/>
  <c r="G189"/>
  <c r="H189"/>
  <c r="G185"/>
  <c r="H185"/>
  <c r="G175"/>
  <c r="H175"/>
  <c r="G169"/>
  <c r="H169"/>
  <c r="G162"/>
  <c r="H162"/>
  <c r="G156"/>
  <c r="H156"/>
  <c r="G150"/>
  <c r="H150"/>
  <c r="G143"/>
  <c r="H143"/>
  <c r="G137"/>
  <c r="H137"/>
  <c r="G131"/>
  <c r="H131"/>
  <c r="G127"/>
  <c r="H127"/>
  <c r="G123"/>
  <c r="H123"/>
  <c r="G117"/>
  <c r="H117"/>
  <c r="G111"/>
  <c r="H111"/>
  <c r="G105"/>
  <c r="H105"/>
  <c r="G99"/>
  <c r="H99"/>
  <c r="G95"/>
  <c r="H95"/>
  <c r="G89"/>
  <c r="H89"/>
  <c r="G83"/>
  <c r="H83"/>
  <c r="G76"/>
  <c r="H76"/>
  <c r="G72"/>
  <c r="H72"/>
  <c r="G68"/>
  <c r="H68"/>
  <c r="G62"/>
  <c r="H62"/>
  <c r="G58"/>
  <c r="H58"/>
  <c r="G54"/>
  <c r="H54"/>
  <c r="G42"/>
  <c r="H42"/>
  <c r="H41"/>
  <c r="G32"/>
  <c r="H32"/>
  <c r="H31"/>
  <c r="G19"/>
  <c r="H19"/>
  <c r="G199" i="1"/>
  <c r="H199"/>
  <c r="C390" i="8"/>
  <c r="D199" i="1"/>
  <c r="B389" i="8"/>
  <c r="D149" i="1"/>
  <c r="B289" i="8"/>
  <c r="D127" i="1"/>
  <c r="B245" i="8"/>
  <c r="C70" i="1"/>
  <c r="E21"/>
  <c r="A558" i="10"/>
  <c r="A501"/>
  <c r="A452"/>
  <c r="A424"/>
  <c r="A399"/>
  <c r="A372"/>
  <c r="A348"/>
  <c r="A324"/>
  <c r="A304"/>
  <c r="A278"/>
  <c r="A258"/>
  <c r="A235"/>
  <c r="A213"/>
  <c r="A195"/>
  <c r="A169"/>
  <c r="A156"/>
  <c r="A149"/>
  <c r="A140"/>
  <c r="A131"/>
  <c r="A126"/>
  <c r="A118"/>
  <c r="A111"/>
  <c r="A104"/>
  <c r="A96"/>
  <c r="A89"/>
  <c r="A82"/>
  <c r="A73"/>
  <c r="A68"/>
  <c r="A61"/>
  <c r="A55"/>
  <c r="A42"/>
  <c r="A29"/>
  <c r="A583"/>
  <c r="A597"/>
  <c r="G588"/>
  <c r="H588"/>
  <c r="G583"/>
  <c r="H583"/>
  <c r="G574"/>
  <c r="H574"/>
  <c r="G568"/>
  <c r="H568"/>
  <c r="G562"/>
  <c r="H562"/>
  <c r="G554"/>
  <c r="H554"/>
  <c r="G548"/>
  <c r="H548"/>
  <c r="G539"/>
  <c r="H539"/>
  <c r="G533"/>
  <c r="H533"/>
  <c r="G527"/>
  <c r="H527"/>
  <c r="G521"/>
  <c r="H521"/>
  <c r="G513"/>
  <c r="H513"/>
  <c r="G509"/>
  <c r="H509"/>
  <c r="G503"/>
  <c r="H503"/>
  <c r="G497"/>
  <c r="H497"/>
  <c r="G493"/>
  <c r="H493"/>
  <c r="G487"/>
  <c r="H487"/>
  <c r="G480"/>
  <c r="H480"/>
  <c r="G468"/>
  <c r="H468"/>
  <c r="G464"/>
  <c r="H464"/>
  <c r="G456"/>
  <c r="H456"/>
  <c r="H455"/>
  <c r="G449"/>
  <c r="H449"/>
  <c r="G445"/>
  <c r="H445"/>
  <c r="G439"/>
  <c r="H439"/>
  <c r="G435"/>
  <c r="H435"/>
  <c r="G431"/>
  <c r="H431"/>
  <c r="G422"/>
  <c r="H422"/>
  <c r="G418"/>
  <c r="H418"/>
  <c r="G412"/>
  <c r="H412"/>
  <c r="G408"/>
  <c r="H408"/>
  <c r="G402"/>
  <c r="H402"/>
  <c r="G396"/>
  <c r="H396"/>
  <c r="G392"/>
  <c r="H392"/>
  <c r="G386"/>
  <c r="H386"/>
  <c r="G382"/>
  <c r="H382"/>
  <c r="G378"/>
  <c r="H378"/>
  <c r="G371"/>
  <c r="H371"/>
  <c r="G365"/>
  <c r="H365"/>
  <c r="G359"/>
  <c r="H359"/>
  <c r="G353"/>
  <c r="H353"/>
  <c r="G347"/>
  <c r="H347"/>
  <c r="G343"/>
  <c r="H343"/>
  <c r="G337"/>
  <c r="H337"/>
  <c r="G329"/>
  <c r="H329"/>
  <c r="G317"/>
  <c r="H317"/>
  <c r="G300"/>
  <c r="H300"/>
  <c r="G271"/>
  <c r="H271"/>
  <c r="G251"/>
  <c r="H251"/>
  <c r="G228"/>
  <c r="H228"/>
  <c r="G208"/>
  <c r="H208"/>
  <c r="G188"/>
  <c r="H188"/>
  <c r="G161"/>
  <c r="H161"/>
  <c r="G136"/>
  <c r="H136"/>
  <c r="G116"/>
  <c r="H116"/>
  <c r="G92"/>
  <c r="H92"/>
  <c r="G71"/>
  <c r="H71"/>
  <c r="G53"/>
  <c r="H53"/>
  <c r="D602"/>
  <c r="E603"/>
  <c r="E596"/>
  <c r="D588"/>
  <c r="C587"/>
  <c r="E583"/>
  <c r="D582"/>
  <c r="C579"/>
  <c r="E577"/>
  <c r="D574"/>
  <c r="C573"/>
  <c r="E569"/>
  <c r="D568"/>
  <c r="C567"/>
  <c r="E563"/>
  <c r="D562"/>
  <c r="C559"/>
  <c r="E557"/>
  <c r="D554"/>
  <c r="C553"/>
  <c r="E549"/>
  <c r="D548"/>
  <c r="C547"/>
  <c r="E540"/>
  <c r="D539"/>
  <c r="C538"/>
  <c r="E534"/>
  <c r="D533"/>
  <c r="C530"/>
  <c r="E528"/>
  <c r="D527"/>
  <c r="C526"/>
  <c r="E524"/>
  <c r="D521"/>
  <c r="C520"/>
  <c r="E516"/>
  <c r="D513"/>
  <c r="C512"/>
  <c r="E510"/>
  <c r="D509"/>
  <c r="C506"/>
  <c r="E504"/>
  <c r="D503"/>
  <c r="C502"/>
  <c r="E500"/>
  <c r="D497"/>
  <c r="C496"/>
  <c r="E494"/>
  <c r="D493"/>
  <c r="C492"/>
  <c r="E488"/>
  <c r="D487"/>
  <c r="C486"/>
  <c r="E481"/>
  <c r="D480"/>
  <c r="C479"/>
  <c r="E469"/>
  <c r="D468"/>
  <c r="C467"/>
  <c r="E465"/>
  <c r="D464"/>
  <c r="C463"/>
  <c r="E461"/>
  <c r="D456"/>
  <c r="C452"/>
  <c r="E450"/>
  <c r="D449"/>
  <c r="C448"/>
  <c r="E446"/>
  <c r="D445"/>
  <c r="C444"/>
  <c r="E442"/>
  <c r="D439"/>
  <c r="C438"/>
  <c r="E436"/>
  <c r="D435"/>
  <c r="C434"/>
  <c r="G313"/>
  <c r="H313"/>
  <c r="G289"/>
  <c r="H289"/>
  <c r="G267"/>
  <c r="H267"/>
  <c r="G247"/>
  <c r="H247"/>
  <c r="G222"/>
  <c r="H222"/>
  <c r="G204"/>
  <c r="H204"/>
  <c r="G181"/>
  <c r="H181"/>
  <c r="G155"/>
  <c r="H155"/>
  <c r="G130"/>
  <c r="H130"/>
  <c r="G110"/>
  <c r="H110"/>
  <c r="G88"/>
  <c r="H88"/>
  <c r="G67"/>
  <c r="H67"/>
  <c r="G39"/>
  <c r="H39"/>
  <c r="E602"/>
  <c r="E597"/>
  <c r="D596"/>
  <c r="C588"/>
  <c r="E586"/>
  <c r="D583"/>
  <c r="C582"/>
  <c r="E578"/>
  <c r="D577"/>
  <c r="C574"/>
  <c r="E572"/>
  <c r="D569"/>
  <c r="C568"/>
  <c r="E564"/>
  <c r="D563"/>
  <c r="C562"/>
  <c r="E558"/>
  <c r="D557"/>
  <c r="C554"/>
  <c r="E552"/>
  <c r="D549"/>
  <c r="C548"/>
  <c r="E541"/>
  <c r="D540"/>
  <c r="C539"/>
  <c r="E535"/>
  <c r="D534"/>
  <c r="C533"/>
  <c r="E529"/>
  <c r="D528"/>
  <c r="C527"/>
  <c r="E525"/>
  <c r="D524"/>
  <c r="C521"/>
  <c r="E517"/>
  <c r="D516"/>
  <c r="C513"/>
  <c r="E511"/>
  <c r="D510"/>
  <c r="C509"/>
  <c r="E505"/>
  <c r="D504"/>
  <c r="C503"/>
  <c r="E501"/>
  <c r="D500"/>
  <c r="C497"/>
  <c r="E495"/>
  <c r="D494"/>
  <c r="C493"/>
  <c r="E491"/>
  <c r="D488"/>
  <c r="C487"/>
  <c r="E485"/>
  <c r="D481"/>
  <c r="C480"/>
  <c r="E473"/>
  <c r="D469"/>
  <c r="C468"/>
  <c r="E466"/>
  <c r="D465"/>
  <c r="C464"/>
  <c r="E462"/>
  <c r="D461"/>
  <c r="C456"/>
  <c r="E451"/>
  <c r="D450"/>
  <c r="C449"/>
  <c r="E447"/>
  <c r="D446"/>
  <c r="C445"/>
  <c r="E443"/>
  <c r="D442"/>
  <c r="C439"/>
  <c r="E437"/>
  <c r="D436"/>
  <c r="C435"/>
  <c r="E433"/>
  <c r="D432"/>
  <c r="C431"/>
  <c r="E424"/>
  <c r="D423"/>
  <c r="C422"/>
  <c r="E420"/>
  <c r="D419"/>
  <c r="C418"/>
  <c r="E414"/>
  <c r="D413"/>
  <c r="C412"/>
  <c r="E410"/>
  <c r="D409"/>
  <c r="C408"/>
  <c r="E406"/>
  <c r="D403"/>
  <c r="C402"/>
  <c r="E400"/>
  <c r="D399"/>
  <c r="C396"/>
  <c r="E394"/>
  <c r="D393"/>
  <c r="C392"/>
  <c r="E390"/>
  <c r="D389"/>
  <c r="C386"/>
  <c r="E384"/>
  <c r="D383"/>
  <c r="C382"/>
  <c r="E380"/>
  <c r="D379"/>
  <c r="C378"/>
  <c r="E373"/>
  <c r="D372"/>
  <c r="C371"/>
  <c r="E367"/>
  <c r="D366"/>
  <c r="C365"/>
  <c r="E363"/>
  <c r="D362"/>
  <c r="C359"/>
  <c r="E357"/>
  <c r="D356"/>
  <c r="C353"/>
  <c r="E349"/>
  <c r="D348"/>
  <c r="C347"/>
  <c r="E345"/>
  <c r="D344"/>
  <c r="C343"/>
  <c r="E339"/>
  <c r="D338"/>
  <c r="C337"/>
  <c r="E333"/>
  <c r="D330"/>
  <c r="C329"/>
  <c r="E325"/>
  <c r="D324"/>
  <c r="C323"/>
  <c r="E319"/>
  <c r="D318"/>
  <c r="C317"/>
  <c r="E315"/>
  <c r="D314"/>
  <c r="C313"/>
  <c r="E309"/>
  <c r="D308"/>
  <c r="C307"/>
  <c r="E305"/>
  <c r="D304"/>
  <c r="C303"/>
  <c r="E299"/>
  <c r="D298"/>
  <c r="C295"/>
  <c r="E293"/>
  <c r="D290"/>
  <c r="C289"/>
  <c r="E285"/>
  <c r="D284"/>
  <c r="C283"/>
  <c r="G307"/>
  <c r="H307"/>
  <c r="G283"/>
  <c r="H283"/>
  <c r="G261"/>
  <c r="H261"/>
  <c r="G241"/>
  <c r="H241"/>
  <c r="G218"/>
  <c r="H218"/>
  <c r="G198"/>
  <c r="H198"/>
  <c r="G174"/>
  <c r="H174"/>
  <c r="G149"/>
  <c r="H149"/>
  <c r="G126"/>
  <c r="H126"/>
  <c r="G104"/>
  <c r="H104"/>
  <c r="G82"/>
  <c r="H82"/>
  <c r="G61"/>
  <c r="H61"/>
  <c r="G29"/>
  <c r="H29"/>
  <c r="G323"/>
  <c r="H323"/>
  <c r="G303"/>
  <c r="H303"/>
  <c r="G277"/>
  <c r="H277"/>
  <c r="G257"/>
  <c r="H257"/>
  <c r="G234"/>
  <c r="H234"/>
  <c r="G212"/>
  <c r="H212"/>
  <c r="G192"/>
  <c r="H192"/>
  <c r="G168"/>
  <c r="H168"/>
  <c r="G142"/>
  <c r="H142"/>
  <c r="G120"/>
  <c r="H120"/>
  <c r="G98"/>
  <c r="H98"/>
  <c r="G75"/>
  <c r="H75"/>
  <c r="G57"/>
  <c r="H57"/>
  <c r="G18"/>
  <c r="H18"/>
  <c r="C602"/>
  <c r="D603"/>
  <c r="C597"/>
  <c r="E588"/>
  <c r="D587"/>
  <c r="C586"/>
  <c r="E582"/>
  <c r="D579"/>
  <c r="C578"/>
  <c r="E574"/>
  <c r="D573"/>
  <c r="C572"/>
  <c r="E568"/>
  <c r="D567"/>
  <c r="C564"/>
  <c r="E562"/>
  <c r="D559"/>
  <c r="C558"/>
  <c r="E554"/>
  <c r="D553"/>
  <c r="C552"/>
  <c r="E548"/>
  <c r="D547"/>
  <c r="C541"/>
  <c r="E539"/>
  <c r="D538"/>
  <c r="C535"/>
  <c r="E533"/>
  <c r="D530"/>
  <c r="C529"/>
  <c r="E527"/>
  <c r="D526"/>
  <c r="C525"/>
  <c r="C596"/>
  <c r="E579"/>
  <c r="D572"/>
  <c r="C563"/>
  <c r="E553"/>
  <c r="D541"/>
  <c r="C534"/>
  <c r="E526"/>
  <c r="E520"/>
  <c r="C516"/>
  <c r="D511"/>
  <c r="E506"/>
  <c r="C504"/>
  <c r="D501"/>
  <c r="E496"/>
  <c r="C494"/>
  <c r="D491"/>
  <c r="E486"/>
  <c r="C481"/>
  <c r="D473"/>
  <c r="E467"/>
  <c r="C465"/>
  <c r="D462"/>
  <c r="E452"/>
  <c r="C450"/>
  <c r="D447"/>
  <c r="E444"/>
  <c r="C442"/>
  <c r="D437"/>
  <c r="E434"/>
  <c r="E432"/>
  <c r="E430"/>
  <c r="C424"/>
  <c r="D422"/>
  <c r="D420"/>
  <c r="E418"/>
  <c r="C417"/>
  <c r="C413"/>
  <c r="D411"/>
  <c r="E409"/>
  <c r="E407"/>
  <c r="C406"/>
  <c r="D402"/>
  <c r="D400"/>
  <c r="E396"/>
  <c r="C395"/>
  <c r="C393"/>
  <c r="D391"/>
  <c r="E389"/>
  <c r="E385"/>
  <c r="C384"/>
  <c r="D382"/>
  <c r="D380"/>
  <c r="E378"/>
  <c r="C377"/>
  <c r="C372"/>
  <c r="D368"/>
  <c r="E366"/>
  <c r="E364"/>
  <c r="C363"/>
  <c r="D359"/>
  <c r="D357"/>
  <c r="E353"/>
  <c r="C352"/>
  <c r="C348"/>
  <c r="D346"/>
  <c r="E344"/>
  <c r="E342"/>
  <c r="C339"/>
  <c r="D337"/>
  <c r="D333"/>
  <c r="E329"/>
  <c r="C326"/>
  <c r="C324"/>
  <c r="D322"/>
  <c r="E318"/>
  <c r="E316"/>
  <c r="C315"/>
  <c r="D313"/>
  <c r="D309"/>
  <c r="E307"/>
  <c r="C306"/>
  <c r="C304"/>
  <c r="D300"/>
  <c r="E298"/>
  <c r="E294"/>
  <c r="C293"/>
  <c r="D289"/>
  <c r="D285"/>
  <c r="E283"/>
  <c r="C282"/>
  <c r="E278"/>
  <c r="D277"/>
  <c r="C276"/>
  <c r="E274"/>
  <c r="D271"/>
  <c r="C270"/>
  <c r="E268"/>
  <c r="D267"/>
  <c r="C266"/>
  <c r="E264"/>
  <c r="D261"/>
  <c r="C260"/>
  <c r="E258"/>
  <c r="D257"/>
  <c r="C256"/>
  <c r="E254"/>
  <c r="D251"/>
  <c r="C250"/>
  <c r="E248"/>
  <c r="D247"/>
  <c r="C246"/>
  <c r="E242"/>
  <c r="D241"/>
  <c r="C240"/>
  <c r="E235"/>
  <c r="D234"/>
  <c r="C233"/>
  <c r="E229"/>
  <c r="D228"/>
  <c r="C227"/>
  <c r="E225"/>
  <c r="D222"/>
  <c r="C221"/>
  <c r="E219"/>
  <c r="D218"/>
  <c r="C217"/>
  <c r="E213"/>
  <c r="D212"/>
  <c r="C211"/>
  <c r="E209"/>
  <c r="D208"/>
  <c r="C207"/>
  <c r="E205"/>
  <c r="C603"/>
  <c r="D586"/>
  <c r="C577"/>
  <c r="E567"/>
  <c r="D558"/>
  <c r="C549"/>
  <c r="E538"/>
  <c r="D529"/>
  <c r="C524"/>
  <c r="D517"/>
  <c r="E512"/>
  <c r="C510"/>
  <c r="D505"/>
  <c r="E502"/>
  <c r="C500"/>
  <c r="D495"/>
  <c r="E492"/>
  <c r="C488"/>
  <c r="D485"/>
  <c r="E479"/>
  <c r="C469"/>
  <c r="D466"/>
  <c r="E463"/>
  <c r="C461"/>
  <c r="D451"/>
  <c r="E448"/>
  <c r="C446"/>
  <c r="D443"/>
  <c r="E438"/>
  <c r="C436"/>
  <c r="D433"/>
  <c r="E431"/>
  <c r="C430"/>
  <c r="C423"/>
  <c r="D421"/>
  <c r="E419"/>
  <c r="E417"/>
  <c r="C414"/>
  <c r="D412"/>
  <c r="D410"/>
  <c r="E408"/>
  <c r="C407"/>
  <c r="C403"/>
  <c r="D401"/>
  <c r="E399"/>
  <c r="E395"/>
  <c r="C394"/>
  <c r="D392"/>
  <c r="D390"/>
  <c r="E386"/>
  <c r="C385"/>
  <c r="C383"/>
  <c r="D381"/>
  <c r="E379"/>
  <c r="E377"/>
  <c r="C373"/>
  <c r="D371"/>
  <c r="D367"/>
  <c r="E365"/>
  <c r="C364"/>
  <c r="C362"/>
  <c r="D358"/>
  <c r="E356"/>
  <c r="E352"/>
  <c r="C349"/>
  <c r="D347"/>
  <c r="D345"/>
  <c r="E343"/>
  <c r="C342"/>
  <c r="C338"/>
  <c r="D334"/>
  <c r="E330"/>
  <c r="E326"/>
  <c r="C325"/>
  <c r="D323"/>
  <c r="D319"/>
  <c r="E317"/>
  <c r="C316"/>
  <c r="C314"/>
  <c r="D312"/>
  <c r="E308"/>
  <c r="E306"/>
  <c r="C305"/>
  <c r="D303"/>
  <c r="D299"/>
  <c r="E295"/>
  <c r="C294"/>
  <c r="C290"/>
  <c r="D288"/>
  <c r="E284"/>
  <c r="E282"/>
  <c r="D279"/>
  <c r="C278"/>
  <c r="E276"/>
  <c r="D275"/>
  <c r="C274"/>
  <c r="E270"/>
  <c r="D269"/>
  <c r="C268"/>
  <c r="E266"/>
  <c r="D265"/>
  <c r="C264"/>
  <c r="E260"/>
  <c r="D259"/>
  <c r="C258"/>
  <c r="E256"/>
  <c r="D255"/>
  <c r="C254"/>
  <c r="E250"/>
  <c r="D249"/>
  <c r="C248"/>
  <c r="E246"/>
  <c r="D243"/>
  <c r="C242"/>
  <c r="E240"/>
  <c r="D239"/>
  <c r="C235"/>
  <c r="E233"/>
  <c r="D230"/>
  <c r="C229"/>
  <c r="E227"/>
  <c r="D226"/>
  <c r="C225"/>
  <c r="E221"/>
  <c r="D220"/>
  <c r="C219"/>
  <c r="E217"/>
  <c r="D216"/>
  <c r="C213"/>
  <c r="E211"/>
  <c r="D210"/>
  <c r="C209"/>
  <c r="E207"/>
  <c r="D206"/>
  <c r="C205"/>
  <c r="E201"/>
  <c r="D200"/>
  <c r="D597"/>
  <c r="C583"/>
  <c r="E573"/>
  <c r="D564"/>
  <c r="C557"/>
  <c r="E547"/>
  <c r="D535"/>
  <c r="C528"/>
  <c r="E521"/>
  <c r="C517"/>
  <c r="D512"/>
  <c r="E509"/>
  <c r="C505"/>
  <c r="D502"/>
  <c r="E497"/>
  <c r="C495"/>
  <c r="D492"/>
  <c r="E487"/>
  <c r="C485"/>
  <c r="D479"/>
  <c r="E468"/>
  <c r="C466"/>
  <c r="D463"/>
  <c r="E456"/>
  <c r="C451"/>
  <c r="D448"/>
  <c r="E445"/>
  <c r="C443"/>
  <c r="D438"/>
  <c r="E435"/>
  <c r="C433"/>
  <c r="D431"/>
  <c r="D424"/>
  <c r="E422"/>
  <c r="C421"/>
  <c r="C419"/>
  <c r="D417"/>
  <c r="E413"/>
  <c r="E411"/>
  <c r="C410"/>
  <c r="D408"/>
  <c r="D406"/>
  <c r="E402"/>
  <c r="C401"/>
  <c r="C399"/>
  <c r="D395"/>
  <c r="E393"/>
  <c r="E391"/>
  <c r="C390"/>
  <c r="D386"/>
  <c r="D384"/>
  <c r="E382"/>
  <c r="C381"/>
  <c r="C379"/>
  <c r="D377"/>
  <c r="E372"/>
  <c r="E368"/>
  <c r="C367"/>
  <c r="D365"/>
  <c r="D363"/>
  <c r="E359"/>
  <c r="C358"/>
  <c r="C356"/>
  <c r="D352"/>
  <c r="E348"/>
  <c r="E346"/>
  <c r="C345"/>
  <c r="D343"/>
  <c r="D339"/>
  <c r="E337"/>
  <c r="C334"/>
  <c r="C330"/>
  <c r="D326"/>
  <c r="E324"/>
  <c r="E322"/>
  <c r="C319"/>
  <c r="D317"/>
  <c r="D315"/>
  <c r="E313"/>
  <c r="C312"/>
  <c r="C308"/>
  <c r="D306"/>
  <c r="E304"/>
  <c r="E300"/>
  <c r="C299"/>
  <c r="D295"/>
  <c r="D293"/>
  <c r="E289"/>
  <c r="C288"/>
  <c r="C284"/>
  <c r="D282"/>
  <c r="C279"/>
  <c r="E277"/>
  <c r="D276"/>
  <c r="C275"/>
  <c r="E271"/>
  <c r="D270"/>
  <c r="C269"/>
  <c r="E267"/>
  <c r="D266"/>
  <c r="C265"/>
  <c r="E261"/>
  <c r="D260"/>
  <c r="C259"/>
  <c r="E257"/>
  <c r="D256"/>
  <c r="C255"/>
  <c r="E251"/>
  <c r="D250"/>
  <c r="C249"/>
  <c r="E247"/>
  <c r="D246"/>
  <c r="C243"/>
  <c r="E241"/>
  <c r="D240"/>
  <c r="C239"/>
  <c r="E234"/>
  <c r="D233"/>
  <c r="C230"/>
  <c r="E228"/>
  <c r="D227"/>
  <c r="C226"/>
  <c r="E222"/>
  <c r="D221"/>
  <c r="C220"/>
  <c r="E218"/>
  <c r="D217"/>
  <c r="C216"/>
  <c r="E212"/>
  <c r="D211"/>
  <c r="C210"/>
  <c r="E208"/>
  <c r="D207"/>
  <c r="C206"/>
  <c r="E204"/>
  <c r="D201"/>
  <c r="C200"/>
  <c r="E198"/>
  <c r="D197"/>
  <c r="C196"/>
  <c r="E192"/>
  <c r="D191"/>
  <c r="C190"/>
  <c r="E188"/>
  <c r="D187"/>
  <c r="C186"/>
  <c r="E181"/>
  <c r="D180"/>
  <c r="C176"/>
  <c r="E174"/>
  <c r="D173"/>
  <c r="C172"/>
  <c r="E168"/>
  <c r="D167"/>
  <c r="C163"/>
  <c r="E161"/>
  <c r="D160"/>
  <c r="C157"/>
  <c r="E155"/>
  <c r="D154"/>
  <c r="C151"/>
  <c r="E149"/>
  <c r="D148"/>
  <c r="C144"/>
  <c r="E142"/>
  <c r="D141"/>
  <c r="C140"/>
  <c r="E136"/>
  <c r="D133"/>
  <c r="C132"/>
  <c r="A603"/>
  <c r="C18"/>
  <c r="D19"/>
  <c r="E24"/>
  <c r="C29"/>
  <c r="D32"/>
  <c r="E35"/>
  <c r="C39"/>
  <c r="D42"/>
  <c r="E43"/>
  <c r="C53"/>
  <c r="D54"/>
  <c r="E55"/>
  <c r="C57"/>
  <c r="D58"/>
  <c r="E59"/>
  <c r="C61"/>
  <c r="D62"/>
  <c r="E63"/>
  <c r="C67"/>
  <c r="D68"/>
  <c r="E69"/>
  <c r="C71"/>
  <c r="D72"/>
  <c r="E73"/>
  <c r="C75"/>
  <c r="D76"/>
  <c r="E77"/>
  <c r="C82"/>
  <c r="D83"/>
  <c r="E84"/>
  <c r="C88"/>
  <c r="D89"/>
  <c r="E90"/>
  <c r="C92"/>
  <c r="D95"/>
  <c r="E96"/>
  <c r="C98"/>
  <c r="D99"/>
  <c r="E102"/>
  <c r="C104"/>
  <c r="D105"/>
  <c r="E106"/>
  <c r="C110"/>
  <c r="D111"/>
  <c r="E112"/>
  <c r="C116"/>
  <c r="D117"/>
  <c r="E118"/>
  <c r="C120"/>
  <c r="D123"/>
  <c r="E124"/>
  <c r="C126"/>
  <c r="D127"/>
  <c r="E128"/>
  <c r="C130"/>
  <c r="D131"/>
  <c r="C133"/>
  <c r="C137"/>
  <c r="E140"/>
  <c r="D142"/>
  <c r="D144"/>
  <c r="C149"/>
  <c r="E150"/>
  <c r="E154"/>
  <c r="D156"/>
  <c r="C160"/>
  <c r="C162"/>
  <c r="E163"/>
  <c r="D168"/>
  <c r="D172"/>
  <c r="C174"/>
  <c r="E175"/>
  <c r="E180"/>
  <c r="D185"/>
  <c r="C187"/>
  <c r="C189"/>
  <c r="E190"/>
  <c r="D192"/>
  <c r="D196"/>
  <c r="C198"/>
  <c r="E199"/>
  <c r="D204"/>
  <c r="D209"/>
  <c r="E216"/>
  <c r="C222"/>
  <c r="D229"/>
  <c r="E239"/>
  <c r="C247"/>
  <c r="D254"/>
  <c r="E259"/>
  <c r="C267"/>
  <c r="D274"/>
  <c r="E279"/>
  <c r="E290"/>
  <c r="E303"/>
  <c r="E312"/>
  <c r="C322"/>
  <c r="C333"/>
  <c r="C344"/>
  <c r="D353"/>
  <c r="D364"/>
  <c r="D373"/>
  <c r="E383"/>
  <c r="E392"/>
  <c r="E401"/>
  <c r="C411"/>
  <c r="C420"/>
  <c r="C432"/>
  <c r="D444"/>
  <c r="C462"/>
  <c r="E480"/>
  <c r="D496"/>
  <c r="C511"/>
  <c r="E530"/>
  <c r="C569"/>
  <c r="G11" i="1"/>
  <c r="H292" i="10"/>
  <c r="H556"/>
  <c r="H585"/>
  <c r="H135"/>
  <c r="D40" i="5"/>
  <c r="D38"/>
  <c r="D31"/>
  <c r="D19"/>
  <c r="D18" i="4"/>
  <c r="D23"/>
  <c r="D10"/>
  <c r="E390" i="8"/>
  <c r="D390"/>
  <c r="F390"/>
  <c r="G390"/>
  <c r="G389"/>
  <c r="H65" i="1"/>
  <c r="C122" i="8"/>
  <c r="C124"/>
  <c r="F290"/>
  <c r="D290"/>
  <c r="E290"/>
  <c r="G290"/>
  <c r="G289"/>
  <c r="F294"/>
  <c r="E294"/>
  <c r="D294"/>
  <c r="G294"/>
  <c r="G293"/>
  <c r="D266"/>
  <c r="F266"/>
  <c r="E266"/>
  <c r="G266"/>
  <c r="G265"/>
  <c r="F330"/>
  <c r="D330"/>
  <c r="E330"/>
  <c r="G330"/>
  <c r="G329"/>
  <c r="H42" i="1"/>
  <c r="C76" i="8"/>
  <c r="C78"/>
  <c r="F282"/>
  <c r="D282"/>
  <c r="E282"/>
  <c r="G282"/>
  <c r="G281"/>
  <c r="D106"/>
  <c r="E106"/>
  <c r="F106"/>
  <c r="G106"/>
  <c r="G105"/>
  <c r="D276"/>
  <c r="E276"/>
  <c r="F276"/>
  <c r="G276"/>
  <c r="G275"/>
  <c r="H44" i="1"/>
  <c r="C80" i="8"/>
  <c r="C82"/>
  <c r="D190"/>
  <c r="F190"/>
  <c r="E190"/>
  <c r="G190"/>
  <c r="G189"/>
  <c r="E280"/>
  <c r="D280"/>
  <c r="F280"/>
  <c r="G280"/>
  <c r="G279"/>
  <c r="F378"/>
  <c r="E378"/>
  <c r="D378"/>
  <c r="G378"/>
  <c r="G377"/>
  <c r="D108"/>
  <c r="F108"/>
  <c r="E108"/>
  <c r="G108"/>
  <c r="G107"/>
  <c r="E238"/>
  <c r="D238"/>
  <c r="F238"/>
  <c r="E288"/>
  <c r="D288"/>
  <c r="F288"/>
  <c r="G288"/>
  <c r="G287"/>
  <c r="D388"/>
  <c r="D386"/>
  <c r="E388"/>
  <c r="F388"/>
  <c r="F386"/>
  <c r="G388"/>
  <c r="D22"/>
  <c r="F22"/>
  <c r="E22"/>
  <c r="G22"/>
  <c r="G21"/>
  <c r="E314"/>
  <c r="D314"/>
  <c r="F314"/>
  <c r="G314"/>
  <c r="G313"/>
  <c r="E64"/>
  <c r="F64"/>
  <c r="D64"/>
  <c r="G64"/>
  <c r="G63"/>
  <c r="E132"/>
  <c r="D132"/>
  <c r="F132"/>
  <c r="E306"/>
  <c r="D306"/>
  <c r="F306"/>
  <c r="E136"/>
  <c r="D136"/>
  <c r="F136"/>
  <c r="G136"/>
  <c r="G135"/>
  <c r="D340"/>
  <c r="E340"/>
  <c r="F340"/>
  <c r="G340"/>
  <c r="G339"/>
  <c r="D126"/>
  <c r="E126"/>
  <c r="F126"/>
  <c r="G126"/>
  <c r="G125"/>
  <c r="D242"/>
  <c r="E242"/>
  <c r="F242"/>
  <c r="G242"/>
  <c r="G241"/>
  <c r="E292"/>
  <c r="F292"/>
  <c r="D292"/>
  <c r="G292"/>
  <c r="G291"/>
  <c r="F30"/>
  <c r="D30"/>
  <c r="E30"/>
  <c r="G30"/>
  <c r="G29"/>
  <c r="E130"/>
  <c r="F130"/>
  <c r="D130"/>
  <c r="G130"/>
  <c r="G129"/>
  <c r="F248"/>
  <c r="D248"/>
  <c r="E248"/>
  <c r="G248"/>
  <c r="G247"/>
  <c r="E304"/>
  <c r="F304"/>
  <c r="D304"/>
  <c r="G304"/>
  <c r="G303"/>
  <c r="F128"/>
  <c r="E128"/>
  <c r="D128"/>
  <c r="G128"/>
  <c r="G127"/>
  <c r="D46"/>
  <c r="E46"/>
  <c r="F46"/>
  <c r="G46"/>
  <c r="G45"/>
  <c r="D148"/>
  <c r="F148"/>
  <c r="E148"/>
  <c r="G148"/>
  <c r="G147"/>
  <c r="D184"/>
  <c r="F184"/>
  <c r="E184"/>
  <c r="G184"/>
  <c r="G183"/>
  <c r="F376"/>
  <c r="E376"/>
  <c r="D376"/>
  <c r="G376"/>
  <c r="G375"/>
  <c r="F194"/>
  <c r="D194"/>
  <c r="E194"/>
  <c r="G194"/>
  <c r="G193"/>
  <c r="D380"/>
  <c r="F380"/>
  <c r="E380"/>
  <c r="G380"/>
  <c r="G379"/>
  <c r="D34"/>
  <c r="E34"/>
  <c r="F34"/>
  <c r="G34"/>
  <c r="G33"/>
  <c r="D134"/>
  <c r="F134"/>
  <c r="E134"/>
  <c r="G134"/>
  <c r="G133"/>
  <c r="F252"/>
  <c r="E252"/>
  <c r="D252"/>
  <c r="G252"/>
  <c r="G251"/>
  <c r="E308"/>
  <c r="D308"/>
  <c r="F308"/>
  <c r="G308"/>
  <c r="G307"/>
  <c r="E44"/>
  <c r="D44"/>
  <c r="F44"/>
  <c r="G44"/>
  <c r="G43"/>
  <c r="E138"/>
  <c r="D138"/>
  <c r="F138"/>
  <c r="G138"/>
  <c r="G137"/>
  <c r="D264"/>
  <c r="E264"/>
  <c r="F264"/>
  <c r="G264"/>
  <c r="D312"/>
  <c r="F312"/>
  <c r="E312"/>
  <c r="G312"/>
  <c r="G311"/>
  <c r="H581" i="10"/>
  <c r="E240" i="8"/>
  <c r="D240"/>
  <c r="F240"/>
  <c r="G240"/>
  <c r="G239"/>
  <c r="H126" i="1"/>
  <c r="C244" i="8"/>
  <c r="C246"/>
  <c r="E140"/>
  <c r="D140"/>
  <c r="F140"/>
  <c r="G140"/>
  <c r="G139"/>
  <c r="F270"/>
  <c r="D270"/>
  <c r="E270"/>
  <c r="G270"/>
  <c r="G269"/>
  <c r="F32"/>
  <c r="D32"/>
  <c r="E32"/>
  <c r="G32"/>
  <c r="G31"/>
  <c r="F250"/>
  <c r="D250"/>
  <c r="E250"/>
  <c r="G250"/>
  <c r="G249"/>
  <c r="E40"/>
  <c r="D40"/>
  <c r="F40"/>
  <c r="G40"/>
  <c r="G39"/>
  <c r="E258"/>
  <c r="D258"/>
  <c r="F258"/>
  <c r="G258"/>
  <c r="G257"/>
  <c r="F50"/>
  <c r="D50"/>
  <c r="E50"/>
  <c r="G50"/>
  <c r="G49"/>
  <c r="H75" i="1"/>
  <c r="C142" i="8"/>
  <c r="C144"/>
  <c r="F268"/>
  <c r="D268"/>
  <c r="E268"/>
  <c r="G268"/>
  <c r="G267"/>
  <c r="D328"/>
  <c r="E328"/>
  <c r="F328"/>
  <c r="G328"/>
  <c r="G327"/>
  <c r="E66"/>
  <c r="D66"/>
  <c r="F66"/>
  <c r="G66"/>
  <c r="G65"/>
  <c r="F182"/>
  <c r="E182"/>
  <c r="D182"/>
  <c r="G182"/>
  <c r="G181"/>
  <c r="E274"/>
  <c r="D274"/>
  <c r="F274"/>
  <c r="G274"/>
  <c r="G273"/>
  <c r="D332"/>
  <c r="E332"/>
  <c r="F332"/>
  <c r="G332"/>
  <c r="G331"/>
  <c r="C19" i="2"/>
  <c r="E202" i="1"/>
  <c r="H197"/>
  <c r="H94" i="10"/>
  <c r="H273"/>
  <c r="G92" i="1"/>
  <c r="H92"/>
  <c r="C176" i="8"/>
  <c r="H135" i="1"/>
  <c r="C262" i="8"/>
  <c r="H224" i="10"/>
  <c r="H551"/>
  <c r="H166"/>
  <c r="H484"/>
  <c r="G162" i="1"/>
  <c r="H162"/>
  <c r="C316" i="8"/>
  <c r="H159" i="10"/>
  <c r="G61" i="1"/>
  <c r="H61"/>
  <c r="C114" i="8"/>
  <c r="H139" i="10"/>
  <c r="H321"/>
  <c r="H341"/>
  <c r="G107" i="1"/>
  <c r="H107"/>
  <c r="C206" i="8"/>
  <c r="H405" i="10"/>
  <c r="H27"/>
  <c r="G25" i="1"/>
  <c r="H25"/>
  <c r="C42" i="8"/>
  <c r="G32" i="1"/>
  <c r="H32"/>
  <c r="C56" i="8"/>
  <c r="H87" i="10"/>
  <c r="H336"/>
  <c r="G28" i="1"/>
  <c r="H28"/>
  <c r="C48" i="8"/>
  <c r="G30" i="1"/>
  <c r="H30"/>
  <c r="C52" i="8"/>
  <c r="H153" i="10"/>
  <c r="G60" i="1"/>
  <c r="H179" i="10"/>
  <c r="H361"/>
  <c r="G110" i="1"/>
  <c r="H110"/>
  <c r="C212" i="8"/>
  <c r="H297" i="10"/>
  <c r="H478"/>
  <c r="H115"/>
  <c r="H499"/>
  <c r="G164" i="1"/>
  <c r="H164"/>
  <c r="C320" i="8"/>
  <c r="H571" i="10"/>
  <c r="G183" i="1"/>
  <c r="H183"/>
  <c r="C358" i="8"/>
  <c r="H184" i="10"/>
  <c r="H203"/>
  <c r="H328"/>
  <c r="H122"/>
  <c r="H194"/>
  <c r="G82" i="1"/>
  <c r="H82"/>
  <c r="C156" i="8"/>
  <c r="H253" i="10"/>
  <c r="G90" i="1"/>
  <c r="H90"/>
  <c r="C172" i="8"/>
  <c r="H101" i="10"/>
  <c r="G50" i="1"/>
  <c r="H50"/>
  <c r="C92" i="8"/>
  <c r="H171" i="10"/>
  <c r="H215"/>
  <c r="H80"/>
  <c r="G47" i="1"/>
  <c r="H47"/>
  <c r="C86" i="8"/>
  <c r="H281" i="10"/>
  <c r="G93" i="1"/>
  <c r="H93"/>
  <c r="C178" i="8"/>
  <c r="H591" i="10"/>
  <c r="H263"/>
  <c r="G54" i="1"/>
  <c r="H54"/>
  <c r="C100" i="8"/>
  <c r="G97" i="1"/>
  <c r="H97"/>
  <c r="C186" i="8"/>
  <c r="H388" i="10"/>
  <c r="G114" i="1"/>
  <c r="H114"/>
  <c r="C220" i="8"/>
  <c r="H376" i="10"/>
  <c r="G113" i="1"/>
  <c r="H113"/>
  <c r="C218" i="8"/>
  <c r="H65" i="10"/>
  <c r="G41" i="1"/>
  <c r="H41"/>
  <c r="C74" i="8"/>
  <c r="G63" i="1"/>
  <c r="H63"/>
  <c r="C118" i="8"/>
  <c r="G116" i="1"/>
  <c r="H116"/>
  <c r="C224" i="8"/>
  <c r="G84" i="1"/>
  <c r="H84"/>
  <c r="C160" i="8"/>
  <c r="H351" i="10"/>
  <c r="G108" i="1"/>
  <c r="H108"/>
  <c r="C208" i="8"/>
  <c r="H537" i="10"/>
  <c r="G173" i="1"/>
  <c r="H173"/>
  <c r="C338" i="8"/>
  <c r="H37" i="10"/>
  <c r="G31" i="1"/>
  <c r="H31"/>
  <c r="C54" i="8"/>
  <c r="H287" i="10"/>
  <c r="G94" i="1"/>
  <c r="H94"/>
  <c r="C180" i="8"/>
  <c r="G188" i="1"/>
  <c r="H188"/>
  <c r="C368" i="8"/>
  <c r="H52" i="10"/>
  <c r="G40" i="1"/>
  <c r="H40"/>
  <c r="C72" i="8"/>
  <c r="H232" i="10"/>
  <c r="G86" i="1"/>
  <c r="H86"/>
  <c r="C164" i="8"/>
  <c r="H523" i="10"/>
  <c r="G171" i="1"/>
  <c r="H171"/>
  <c r="C334" i="8"/>
  <c r="G166" i="1"/>
  <c r="H166"/>
  <c r="C324" i="8"/>
  <c r="G55" i="1"/>
  <c r="H55"/>
  <c r="C102" i="8"/>
  <c r="G103" i="1"/>
  <c r="H103"/>
  <c r="C198" i="8"/>
  <c r="H429" i="10"/>
  <c r="G121" i="1"/>
  <c r="H121"/>
  <c r="C234" i="8"/>
  <c r="H460" i="10"/>
  <c r="G143" i="1"/>
  <c r="H143"/>
  <c r="H508" i="10"/>
  <c r="G64" i="1"/>
  <c r="H64"/>
  <c r="C120" i="8"/>
  <c r="H238" i="10"/>
  <c r="G88" i="1"/>
  <c r="H88"/>
  <c r="C168" i="8"/>
  <c r="H490" i="10"/>
  <c r="G163" i="1"/>
  <c r="H163"/>
  <c r="C318" i="8"/>
  <c r="H147" i="10"/>
  <c r="G59" i="1"/>
  <c r="H59"/>
  <c r="C110" i="8"/>
  <c r="H416" i="10"/>
  <c r="G117" i="1"/>
  <c r="H117"/>
  <c r="C226" i="8"/>
  <c r="H566" i="10"/>
  <c r="G182" i="1"/>
  <c r="H182"/>
  <c r="C356" i="8"/>
  <c r="G195" i="1"/>
  <c r="H195"/>
  <c r="H17" i="10"/>
  <c r="G16" i="1"/>
  <c r="H16"/>
  <c r="H302" i="10"/>
  <c r="G100" i="1"/>
  <c r="H100"/>
  <c r="C192" i="8"/>
  <c r="G48" i="1"/>
  <c r="H48"/>
  <c r="C88" i="8"/>
  <c r="H355" i="10"/>
  <c r="G109" i="1"/>
  <c r="H109"/>
  <c r="C210" i="8"/>
  <c r="H398" i="10"/>
  <c r="H441"/>
  <c r="H108"/>
  <c r="G51" i="1"/>
  <c r="H51"/>
  <c r="C94" i="8"/>
  <c r="H245" i="10"/>
  <c r="G89" i="1"/>
  <c r="H89"/>
  <c r="C170" i="8"/>
  <c r="H311" i="10"/>
  <c r="G102" i="1"/>
  <c r="H102"/>
  <c r="C196" i="8"/>
  <c r="H519" i="10"/>
  <c r="G167" i="1"/>
  <c r="H167"/>
  <c r="C326" i="8"/>
  <c r="H546" i="10"/>
  <c r="G178" i="1"/>
  <c r="H178"/>
  <c r="C348" i="8"/>
  <c r="G49" i="1"/>
  <c r="H49"/>
  <c r="C90" i="8"/>
  <c r="G185" i="1"/>
  <c r="H185"/>
  <c r="C362" i="8"/>
  <c r="G122" i="1"/>
  <c r="H122"/>
  <c r="C236" i="8"/>
  <c r="G81" i="1"/>
  <c r="H81"/>
  <c r="C154" i="8"/>
  <c r="G180" i="1"/>
  <c r="H180"/>
  <c r="C352" i="8"/>
  <c r="G38" i="1"/>
  <c r="H38"/>
  <c r="G147"/>
  <c r="H147"/>
  <c r="G53"/>
  <c r="H53"/>
  <c r="C98" i="8"/>
  <c r="G115" i="1"/>
  <c r="H115"/>
  <c r="C222" i="8"/>
  <c r="G98" i="1"/>
  <c r="H98"/>
  <c r="C188" i="8"/>
  <c r="G165" i="1"/>
  <c r="H165"/>
  <c r="C322" i="8"/>
  <c r="G22" i="1"/>
  <c r="H22"/>
  <c r="G189"/>
  <c r="H189"/>
  <c r="C370" i="8"/>
  <c r="G104" i="1"/>
  <c r="H104"/>
  <c r="C200" i="8"/>
  <c r="H370" i="10"/>
  <c r="G111" i="1"/>
  <c r="H111"/>
  <c r="C214" i="8"/>
  <c r="H532" i="10"/>
  <c r="G172" i="1"/>
  <c r="H172"/>
  <c r="C336" i="8"/>
  <c r="H561" i="10"/>
  <c r="G181" i="1"/>
  <c r="H181"/>
  <c r="C354" i="8"/>
  <c r="G79" i="1"/>
  <c r="H79"/>
  <c r="G106"/>
  <c r="H106"/>
  <c r="C204" i="8"/>
  <c r="G85" i="1"/>
  <c r="H85"/>
  <c r="C162" i="8"/>
  <c r="G155" i="1"/>
  <c r="H155"/>
  <c r="G52"/>
  <c r="H52"/>
  <c r="C96" i="8"/>
  <c r="G132" i="1"/>
  <c r="H132"/>
  <c r="G179"/>
  <c r="H179"/>
  <c r="C350" i="8"/>
  <c r="G105" i="1"/>
  <c r="H105"/>
  <c r="C202" i="8"/>
  <c r="G83" i="1"/>
  <c r="H83"/>
  <c r="C158" i="8"/>
  <c r="G91" i="1"/>
  <c r="H91"/>
  <c r="C174" i="8"/>
  <c r="G186" i="1"/>
  <c r="H186"/>
  <c r="C364" i="8"/>
  <c r="D41" i="5"/>
  <c r="D42"/>
  <c r="D44"/>
  <c r="E246" i="8"/>
  <c r="E244"/>
  <c r="E243"/>
  <c r="D246"/>
  <c r="D244"/>
  <c r="D243"/>
  <c r="F246"/>
  <c r="F244"/>
  <c r="F243"/>
  <c r="G246"/>
  <c r="F262"/>
  <c r="F261"/>
  <c r="F384"/>
  <c r="G238"/>
  <c r="G237"/>
  <c r="D78"/>
  <c r="D76"/>
  <c r="D75"/>
  <c r="F78"/>
  <c r="F76"/>
  <c r="F75"/>
  <c r="E78"/>
  <c r="E76"/>
  <c r="E75"/>
  <c r="G78"/>
  <c r="E262"/>
  <c r="E261"/>
  <c r="G132"/>
  <c r="G131"/>
  <c r="E386"/>
  <c r="E144"/>
  <c r="E142"/>
  <c r="E141"/>
  <c r="F144"/>
  <c r="F142"/>
  <c r="F141"/>
  <c r="D144"/>
  <c r="D142"/>
  <c r="D141"/>
  <c r="D262"/>
  <c r="D261"/>
  <c r="G306"/>
  <c r="G305"/>
  <c r="D384"/>
  <c r="E82"/>
  <c r="E80"/>
  <c r="E79"/>
  <c r="D82"/>
  <c r="D80"/>
  <c r="D79"/>
  <c r="F82"/>
  <c r="F80"/>
  <c r="F79"/>
  <c r="F124"/>
  <c r="F122"/>
  <c r="F121"/>
  <c r="D124"/>
  <c r="D122"/>
  <c r="D121"/>
  <c r="E124"/>
  <c r="E122"/>
  <c r="E121"/>
  <c r="H196" i="1"/>
  <c r="C386" i="8"/>
  <c r="F385"/>
  <c r="G263"/>
  <c r="G262"/>
  <c r="G261"/>
  <c r="G387"/>
  <c r="G386"/>
  <c r="D210"/>
  <c r="F210"/>
  <c r="E210"/>
  <c r="F364"/>
  <c r="D364"/>
  <c r="E364"/>
  <c r="E350"/>
  <c r="D350"/>
  <c r="F350"/>
  <c r="E162"/>
  <c r="D162"/>
  <c r="F162"/>
  <c r="H18" i="1"/>
  <c r="C28" i="8"/>
  <c r="C36"/>
  <c r="F352"/>
  <c r="E352"/>
  <c r="D352"/>
  <c r="F170"/>
  <c r="E170"/>
  <c r="D170"/>
  <c r="G170"/>
  <c r="G169"/>
  <c r="F174"/>
  <c r="E174"/>
  <c r="D174"/>
  <c r="G174"/>
  <c r="G173"/>
  <c r="H131" i="1"/>
  <c r="C254" i="8"/>
  <c r="C256"/>
  <c r="E204"/>
  <c r="D204"/>
  <c r="F204"/>
  <c r="E214"/>
  <c r="D214"/>
  <c r="F214"/>
  <c r="D98"/>
  <c r="F98"/>
  <c r="E98"/>
  <c r="E154"/>
  <c r="F154"/>
  <c r="D154"/>
  <c r="D348"/>
  <c r="F348"/>
  <c r="E348"/>
  <c r="F94"/>
  <c r="E94"/>
  <c r="D94"/>
  <c r="F88"/>
  <c r="E88"/>
  <c r="D88"/>
  <c r="E356"/>
  <c r="F356"/>
  <c r="D356"/>
  <c r="D168"/>
  <c r="F168"/>
  <c r="E168"/>
  <c r="F234"/>
  <c r="E234"/>
  <c r="D234"/>
  <c r="F334"/>
  <c r="E334"/>
  <c r="D334"/>
  <c r="E180"/>
  <c r="D180"/>
  <c r="F180"/>
  <c r="E160"/>
  <c r="F160"/>
  <c r="D160"/>
  <c r="F218"/>
  <c r="E218"/>
  <c r="D218"/>
  <c r="F156"/>
  <c r="E156"/>
  <c r="D156"/>
  <c r="D336"/>
  <c r="E336"/>
  <c r="F336"/>
  <c r="E222"/>
  <c r="D222"/>
  <c r="F222"/>
  <c r="F90"/>
  <c r="E90"/>
  <c r="D90"/>
  <c r="E158"/>
  <c r="D158"/>
  <c r="F158"/>
  <c r="D96"/>
  <c r="F96"/>
  <c r="E96"/>
  <c r="H77" i="1"/>
  <c r="C146" i="8"/>
  <c r="C150"/>
  <c r="D200"/>
  <c r="F200"/>
  <c r="E200"/>
  <c r="E322"/>
  <c r="D322"/>
  <c r="F322"/>
  <c r="H146" i="1"/>
  <c r="C284" i="8"/>
  <c r="C286"/>
  <c r="F236"/>
  <c r="E236"/>
  <c r="D236"/>
  <c r="G236"/>
  <c r="G235"/>
  <c r="E326"/>
  <c r="D326"/>
  <c r="F326"/>
  <c r="E192"/>
  <c r="F192"/>
  <c r="D192"/>
  <c r="D226"/>
  <c r="F226"/>
  <c r="E226"/>
  <c r="F120"/>
  <c r="D120"/>
  <c r="E120"/>
  <c r="F198"/>
  <c r="E198"/>
  <c r="D198"/>
  <c r="F164"/>
  <c r="E164"/>
  <c r="D164"/>
  <c r="D54"/>
  <c r="F54"/>
  <c r="E54"/>
  <c r="E224"/>
  <c r="D224"/>
  <c r="F224"/>
  <c r="D220"/>
  <c r="F220"/>
  <c r="E220"/>
  <c r="F206"/>
  <c r="E206"/>
  <c r="D206"/>
  <c r="D316"/>
  <c r="F316"/>
  <c r="E316"/>
  <c r="E202"/>
  <c r="F202"/>
  <c r="D202"/>
  <c r="H154" i="1"/>
  <c r="C300" i="8"/>
  <c r="C302"/>
  <c r="E354"/>
  <c r="D354"/>
  <c r="F354"/>
  <c r="D370"/>
  <c r="F370"/>
  <c r="E370"/>
  <c r="F188"/>
  <c r="E188"/>
  <c r="D188"/>
  <c r="H35" i="1"/>
  <c r="C62" i="8"/>
  <c r="C68"/>
  <c r="F362"/>
  <c r="D362"/>
  <c r="E362"/>
  <c r="F196"/>
  <c r="D196"/>
  <c r="E196"/>
  <c r="H14" i="1"/>
  <c r="C24" i="8"/>
  <c r="E110"/>
  <c r="D110"/>
  <c r="F110"/>
  <c r="F102"/>
  <c r="E102"/>
  <c r="F72"/>
  <c r="E72"/>
  <c r="D72"/>
  <c r="G72"/>
  <c r="D338"/>
  <c r="F338"/>
  <c r="E338"/>
  <c r="E118"/>
  <c r="D118"/>
  <c r="F118"/>
  <c r="F116"/>
  <c r="D186"/>
  <c r="F186"/>
  <c r="E186"/>
  <c r="D178"/>
  <c r="F178"/>
  <c r="E178"/>
  <c r="E92"/>
  <c r="D92"/>
  <c r="F92"/>
  <c r="E358"/>
  <c r="D358"/>
  <c r="F358"/>
  <c r="D52"/>
  <c r="F52"/>
  <c r="E52"/>
  <c r="F56"/>
  <c r="D56"/>
  <c r="E56"/>
  <c r="D176"/>
  <c r="F176"/>
  <c r="E176"/>
  <c r="H191" i="1"/>
  <c r="C382" i="8"/>
  <c r="D318"/>
  <c r="F318"/>
  <c r="E318"/>
  <c r="H140" i="1"/>
  <c r="C278" i="8"/>
  <c r="D324"/>
  <c r="F324"/>
  <c r="E324"/>
  <c r="E368"/>
  <c r="E366"/>
  <c r="D368"/>
  <c r="F368"/>
  <c r="F208"/>
  <c r="E208"/>
  <c r="D208"/>
  <c r="F74"/>
  <c r="F70"/>
  <c r="E74"/>
  <c r="D74"/>
  <c r="D100"/>
  <c r="F100"/>
  <c r="E100"/>
  <c r="F86"/>
  <c r="E86"/>
  <c r="D86"/>
  <c r="F172"/>
  <c r="E172"/>
  <c r="D172"/>
  <c r="F114"/>
  <c r="E114"/>
  <c r="D114"/>
  <c r="D320"/>
  <c r="F320"/>
  <c r="E320"/>
  <c r="F212"/>
  <c r="D212"/>
  <c r="E212"/>
  <c r="E48"/>
  <c r="D48"/>
  <c r="F48"/>
  <c r="F42"/>
  <c r="E42"/>
  <c r="D42"/>
  <c r="H60" i="1"/>
  <c r="H187"/>
  <c r="C366" i="8"/>
  <c r="H159" i="1"/>
  <c r="H120"/>
  <c r="H39"/>
  <c r="C70" i="8"/>
  <c r="H112" i="1"/>
  <c r="C216" i="8"/>
  <c r="H80" i="1"/>
  <c r="C152" i="8"/>
  <c r="H87" i="1"/>
  <c r="C166" i="8"/>
  <c r="H62" i="1"/>
  <c r="C116" i="8"/>
  <c r="H46" i="1"/>
  <c r="C84" i="8"/>
  <c r="H23" i="1"/>
  <c r="G184"/>
  <c r="H184"/>
  <c r="H11"/>
  <c r="G48" i="8"/>
  <c r="G47"/>
  <c r="F84"/>
  <c r="F83"/>
  <c r="G120"/>
  <c r="G119"/>
  <c r="G226"/>
  <c r="G225"/>
  <c r="C16" i="2"/>
  <c r="C384" i="8"/>
  <c r="D383"/>
  <c r="G77"/>
  <c r="G76"/>
  <c r="G75"/>
  <c r="G244"/>
  <c r="G243"/>
  <c r="G245"/>
  <c r="G102"/>
  <c r="G101"/>
  <c r="G206"/>
  <c r="G205"/>
  <c r="G192"/>
  <c r="G191"/>
  <c r="G124"/>
  <c r="G82"/>
  <c r="G144"/>
  <c r="E385"/>
  <c r="E384"/>
  <c r="G322"/>
  <c r="G321"/>
  <c r="G222"/>
  <c r="G221"/>
  <c r="G160"/>
  <c r="G159"/>
  <c r="G204"/>
  <c r="G203"/>
  <c r="G352"/>
  <c r="G351"/>
  <c r="G364"/>
  <c r="G363"/>
  <c r="G210"/>
  <c r="G209"/>
  <c r="D385"/>
  <c r="G56"/>
  <c r="G55"/>
  <c r="G186"/>
  <c r="G185"/>
  <c r="E232"/>
  <c r="G385"/>
  <c r="G384"/>
  <c r="G383"/>
  <c r="G338"/>
  <c r="G337"/>
  <c r="G90"/>
  <c r="G89"/>
  <c r="F38"/>
  <c r="G86"/>
  <c r="G358"/>
  <c r="G357"/>
  <c r="G362"/>
  <c r="G361"/>
  <c r="G354"/>
  <c r="G353"/>
  <c r="G202"/>
  <c r="G201"/>
  <c r="G54"/>
  <c r="G53"/>
  <c r="G200"/>
  <c r="G199"/>
  <c r="G158"/>
  <c r="G157"/>
  <c r="G156"/>
  <c r="G155"/>
  <c r="G334"/>
  <c r="G333"/>
  <c r="G88"/>
  <c r="G87"/>
  <c r="G350"/>
  <c r="G349"/>
  <c r="G220"/>
  <c r="G219"/>
  <c r="G320"/>
  <c r="G319"/>
  <c r="G172"/>
  <c r="G171"/>
  <c r="G100"/>
  <c r="G99"/>
  <c r="D366"/>
  <c r="D365"/>
  <c r="G52"/>
  <c r="G51"/>
  <c r="G118"/>
  <c r="G110"/>
  <c r="G188"/>
  <c r="G187"/>
  <c r="G224"/>
  <c r="G223"/>
  <c r="G96"/>
  <c r="G95"/>
  <c r="G336"/>
  <c r="G335"/>
  <c r="G180"/>
  <c r="G179"/>
  <c r="G356"/>
  <c r="G355"/>
  <c r="G162"/>
  <c r="G161"/>
  <c r="G92"/>
  <c r="G91"/>
  <c r="E70"/>
  <c r="G94"/>
  <c r="G93"/>
  <c r="H10" i="1"/>
  <c r="C14" i="8"/>
  <c r="H153" i="1"/>
  <c r="C310" i="8"/>
  <c r="G212"/>
  <c r="G211"/>
  <c r="F69"/>
  <c r="F366"/>
  <c r="F365"/>
  <c r="H190" i="1"/>
  <c r="C374" i="8"/>
  <c r="H13" i="1"/>
  <c r="C18" i="8"/>
  <c r="C20"/>
  <c r="D38"/>
  <c r="G42"/>
  <c r="G316"/>
  <c r="H56" i="1"/>
  <c r="C104" i="8"/>
  <c r="C112"/>
  <c r="G114"/>
  <c r="G113"/>
  <c r="G208"/>
  <c r="G207"/>
  <c r="G324"/>
  <c r="G323"/>
  <c r="G117"/>
  <c r="G116"/>
  <c r="G115"/>
  <c r="G71"/>
  <c r="G109"/>
  <c r="H177" i="1"/>
  <c r="C360" i="8"/>
  <c r="H119" i="1"/>
  <c r="C230" i="8"/>
  <c r="C232"/>
  <c r="E231"/>
  <c r="G74"/>
  <c r="G73"/>
  <c r="E365"/>
  <c r="G318"/>
  <c r="G317"/>
  <c r="G196"/>
  <c r="G195"/>
  <c r="G85"/>
  <c r="C272"/>
  <c r="H134" i="1"/>
  <c r="C260" i="8"/>
  <c r="E310"/>
  <c r="G178"/>
  <c r="G177"/>
  <c r="H17" i="1"/>
  <c r="C38" i="8"/>
  <c r="G368"/>
  <c r="D278"/>
  <c r="D272"/>
  <c r="F278"/>
  <c r="F272"/>
  <c r="E278"/>
  <c r="E272"/>
  <c r="G176"/>
  <c r="G175"/>
  <c r="D116"/>
  <c r="D115"/>
  <c r="E24"/>
  <c r="E20"/>
  <c r="D24"/>
  <c r="D20"/>
  <c r="F24"/>
  <c r="F20"/>
  <c r="G370"/>
  <c r="G369"/>
  <c r="G164"/>
  <c r="G163"/>
  <c r="E286"/>
  <c r="E284"/>
  <c r="E283"/>
  <c r="D286"/>
  <c r="D284"/>
  <c r="D283"/>
  <c r="F286"/>
  <c r="F284"/>
  <c r="F283"/>
  <c r="D84"/>
  <c r="D83"/>
  <c r="D216"/>
  <c r="D215"/>
  <c r="D232"/>
  <c r="E166"/>
  <c r="E165"/>
  <c r="D152"/>
  <c r="D151"/>
  <c r="E150"/>
  <c r="E146"/>
  <c r="E145"/>
  <c r="F150"/>
  <c r="F146"/>
  <c r="F145"/>
  <c r="D150"/>
  <c r="D146"/>
  <c r="D145"/>
  <c r="E216"/>
  <c r="E215"/>
  <c r="F166"/>
  <c r="F165"/>
  <c r="F152"/>
  <c r="F151"/>
  <c r="D256"/>
  <c r="D254"/>
  <c r="D253"/>
  <c r="F256"/>
  <c r="F254"/>
  <c r="F253"/>
  <c r="E256"/>
  <c r="E254"/>
  <c r="E253"/>
  <c r="E38"/>
  <c r="E37"/>
  <c r="E84"/>
  <c r="E83"/>
  <c r="D382"/>
  <c r="D374"/>
  <c r="F382"/>
  <c r="F374"/>
  <c r="E382"/>
  <c r="E374"/>
  <c r="F115"/>
  <c r="D70"/>
  <c r="D69"/>
  <c r="F68"/>
  <c r="F62"/>
  <c r="E68"/>
  <c r="D68"/>
  <c r="D62"/>
  <c r="F310"/>
  <c r="F309"/>
  <c r="G198"/>
  <c r="G197"/>
  <c r="E116"/>
  <c r="E115"/>
  <c r="G326"/>
  <c r="G325"/>
  <c r="F216"/>
  <c r="F215"/>
  <c r="F232"/>
  <c r="D166"/>
  <c r="D165"/>
  <c r="E152"/>
  <c r="E151"/>
  <c r="G214"/>
  <c r="G213"/>
  <c r="F36"/>
  <c r="F28"/>
  <c r="E36"/>
  <c r="E28"/>
  <c r="D36"/>
  <c r="D28"/>
  <c r="E69"/>
  <c r="F302"/>
  <c r="F300"/>
  <c r="E302"/>
  <c r="E300"/>
  <c r="D302"/>
  <c r="D300"/>
  <c r="D310"/>
  <c r="D309"/>
  <c r="G218"/>
  <c r="G234"/>
  <c r="G168"/>
  <c r="G348"/>
  <c r="G154"/>
  <c r="G98"/>
  <c r="G97"/>
  <c r="H118" i="1"/>
  <c r="H34"/>
  <c r="E309" i="8"/>
  <c r="G382"/>
  <c r="F383"/>
  <c r="E383"/>
  <c r="G81"/>
  <c r="G80"/>
  <c r="G79"/>
  <c r="G123"/>
  <c r="G122"/>
  <c r="G121"/>
  <c r="G143"/>
  <c r="G142"/>
  <c r="G141"/>
  <c r="G36"/>
  <c r="G84"/>
  <c r="G83"/>
  <c r="F231"/>
  <c r="F230"/>
  <c r="F61"/>
  <c r="D230"/>
  <c r="D231"/>
  <c r="E18"/>
  <c r="E19"/>
  <c r="E271"/>
  <c r="E260"/>
  <c r="E259"/>
  <c r="H176" i="1"/>
  <c r="C346" i="8"/>
  <c r="G347"/>
  <c r="F299"/>
  <c r="F298"/>
  <c r="D27"/>
  <c r="D26"/>
  <c r="E372"/>
  <c r="E373"/>
  <c r="G150"/>
  <c r="G24"/>
  <c r="F271"/>
  <c r="F260"/>
  <c r="F259"/>
  <c r="H12" i="1"/>
  <c r="C26" i="8"/>
  <c r="G315"/>
  <c r="G310"/>
  <c r="G309"/>
  <c r="C15" i="2"/>
  <c r="C372" i="8"/>
  <c r="F14"/>
  <c r="F12"/>
  <c r="E14"/>
  <c r="E12"/>
  <c r="D14"/>
  <c r="D12"/>
  <c r="C12" i="2"/>
  <c r="C228" i="8"/>
  <c r="G217"/>
  <c r="G216"/>
  <c r="G215"/>
  <c r="G302"/>
  <c r="F373"/>
  <c r="F372"/>
  <c r="E230"/>
  <c r="F112"/>
  <c r="F104"/>
  <c r="F103"/>
  <c r="E112"/>
  <c r="E104"/>
  <c r="E103"/>
  <c r="D112"/>
  <c r="D104"/>
  <c r="D103"/>
  <c r="G41"/>
  <c r="G38"/>
  <c r="G37"/>
  <c r="H9" i="1"/>
  <c r="C12" i="8"/>
  <c r="E299"/>
  <c r="E298"/>
  <c r="G166"/>
  <c r="G165"/>
  <c r="G167"/>
  <c r="E27"/>
  <c r="E26"/>
  <c r="D61"/>
  <c r="D60"/>
  <c r="F19"/>
  <c r="F18"/>
  <c r="D271"/>
  <c r="D260"/>
  <c r="D259"/>
  <c r="H33" i="1"/>
  <c r="C60" i="8"/>
  <c r="G232"/>
  <c r="G233"/>
  <c r="D299"/>
  <c r="D298"/>
  <c r="F27"/>
  <c r="F26"/>
  <c r="G68"/>
  <c r="E62"/>
  <c r="D373"/>
  <c r="D372"/>
  <c r="G256"/>
  <c r="G286"/>
  <c r="D18"/>
  <c r="D19"/>
  <c r="G278"/>
  <c r="G367"/>
  <c r="G366"/>
  <c r="G365"/>
  <c r="D360"/>
  <c r="D346"/>
  <c r="E360"/>
  <c r="E346"/>
  <c r="F360"/>
  <c r="F346"/>
  <c r="G70"/>
  <c r="G69"/>
  <c r="D37"/>
  <c r="G152"/>
  <c r="G151"/>
  <c r="G153"/>
  <c r="G35"/>
  <c r="G28"/>
  <c r="G381"/>
  <c r="G374"/>
  <c r="F37"/>
  <c r="H152" i="1"/>
  <c r="C298" i="8"/>
  <c r="F371"/>
  <c r="G14"/>
  <c r="G13"/>
  <c r="D371"/>
  <c r="G360"/>
  <c r="G359"/>
  <c r="G231"/>
  <c r="D229"/>
  <c r="D228"/>
  <c r="D227"/>
  <c r="C13" i="2"/>
  <c r="C296" i="8"/>
  <c r="G372"/>
  <c r="G371"/>
  <c r="G373"/>
  <c r="F345"/>
  <c r="F344"/>
  <c r="G284"/>
  <c r="G283"/>
  <c r="G285"/>
  <c r="E60"/>
  <c r="E61"/>
  <c r="D296"/>
  <c r="D297"/>
  <c r="F17"/>
  <c r="F16"/>
  <c r="E25"/>
  <c r="E297"/>
  <c r="E296"/>
  <c r="G301"/>
  <c r="G300"/>
  <c r="E10"/>
  <c r="E11"/>
  <c r="E371"/>
  <c r="H175" i="1"/>
  <c r="C344" i="8"/>
  <c r="F60"/>
  <c r="D16"/>
  <c r="D17"/>
  <c r="G255"/>
  <c r="G254"/>
  <c r="G253"/>
  <c r="C11" i="2"/>
  <c r="C58" i="8"/>
  <c r="C10"/>
  <c r="C9" i="2"/>
  <c r="E345" i="8"/>
  <c r="E344"/>
  <c r="G277"/>
  <c r="G272"/>
  <c r="G67"/>
  <c r="G62"/>
  <c r="G112"/>
  <c r="E229"/>
  <c r="E228"/>
  <c r="E227"/>
  <c r="F11"/>
  <c r="F10"/>
  <c r="G23"/>
  <c r="G20"/>
  <c r="D25"/>
  <c r="G346"/>
  <c r="E17"/>
  <c r="E16"/>
  <c r="G26"/>
  <c r="G25"/>
  <c r="G27"/>
  <c r="D344"/>
  <c r="D345"/>
  <c r="F25"/>
  <c r="D59"/>
  <c r="D58"/>
  <c r="D10"/>
  <c r="D11"/>
  <c r="C10" i="2"/>
  <c r="C16" i="8"/>
  <c r="G149"/>
  <c r="G146"/>
  <c r="G145"/>
  <c r="F228"/>
  <c r="F227"/>
  <c r="F229"/>
  <c r="G12"/>
  <c r="F297"/>
  <c r="F296"/>
  <c r="D57"/>
  <c r="E295"/>
  <c r="F295"/>
  <c r="E15"/>
  <c r="G230"/>
  <c r="G229"/>
  <c r="C14" i="2"/>
  <c r="C342" i="8"/>
  <c r="G299"/>
  <c r="G298"/>
  <c r="D9"/>
  <c r="G344"/>
  <c r="G345"/>
  <c r="G271"/>
  <c r="G260"/>
  <c r="G259"/>
  <c r="D15"/>
  <c r="F15"/>
  <c r="D295"/>
  <c r="D343"/>
  <c r="D342"/>
  <c r="D341"/>
  <c r="G19"/>
  <c r="G18"/>
  <c r="G61"/>
  <c r="E342"/>
  <c r="E341"/>
  <c r="E343"/>
  <c r="E59"/>
  <c r="E58"/>
  <c r="E57"/>
  <c r="G11"/>
  <c r="G10"/>
  <c r="G201" i="1"/>
  <c r="F9" i="8"/>
  <c r="G111"/>
  <c r="G104"/>
  <c r="G103"/>
  <c r="F58"/>
  <c r="F57"/>
  <c r="F59"/>
  <c r="F343"/>
  <c r="F342"/>
  <c r="E9"/>
  <c r="G228"/>
  <c r="G227"/>
  <c r="C576" i="10"/>
  <c r="D576"/>
  <c r="B576"/>
  <c r="E576"/>
  <c r="F341" i="8"/>
  <c r="D18" i="2"/>
  <c r="D14"/>
  <c r="G9" i="8"/>
  <c r="G342"/>
  <c r="G341"/>
  <c r="G343"/>
  <c r="G297"/>
  <c r="G296"/>
  <c r="G295"/>
  <c r="F392"/>
  <c r="F393"/>
  <c r="F394"/>
  <c r="G17"/>
  <c r="G16"/>
  <c r="G15"/>
  <c r="D392"/>
  <c r="G202" i="1"/>
  <c r="G203"/>
  <c r="G60" i="8"/>
  <c r="E392"/>
  <c r="E393"/>
  <c r="E394"/>
  <c r="D396"/>
  <c r="E396"/>
  <c r="F396"/>
  <c r="D393"/>
  <c r="D394"/>
  <c r="D397"/>
  <c r="D9" i="2"/>
  <c r="D15"/>
  <c r="D19"/>
  <c r="D20"/>
  <c r="D11"/>
  <c r="D10"/>
  <c r="D12"/>
  <c r="D16"/>
  <c r="D13"/>
  <c r="G59" i="8"/>
  <c r="G58"/>
  <c r="G57"/>
  <c r="G392"/>
  <c r="G396"/>
  <c r="G393"/>
  <c r="G394"/>
  <c r="E397"/>
  <c r="F397"/>
  <c r="G397"/>
  <c r="F391"/>
  <c r="C109"/>
  <c r="C379"/>
  <c r="C193"/>
  <c r="C255"/>
  <c r="C35"/>
  <c r="C311"/>
  <c r="C125"/>
  <c r="C225"/>
  <c r="C249"/>
  <c r="C337"/>
  <c r="C381"/>
  <c r="C29"/>
  <c r="C181"/>
  <c r="C223"/>
  <c r="C349"/>
  <c r="C299"/>
  <c r="C377"/>
  <c r="C159"/>
  <c r="C317"/>
  <c r="C43"/>
  <c r="C123"/>
  <c r="C323"/>
  <c r="C285"/>
  <c r="C307"/>
  <c r="C175"/>
  <c r="C369"/>
  <c r="C21"/>
  <c r="C201"/>
  <c r="C199"/>
  <c r="C137"/>
  <c r="C45"/>
  <c r="C177"/>
  <c r="C131"/>
  <c r="C273"/>
  <c r="C107"/>
  <c r="C87"/>
  <c r="C287"/>
  <c r="C49"/>
  <c r="C117"/>
  <c r="C357"/>
  <c r="C119"/>
  <c r="C33"/>
  <c r="C161"/>
  <c r="C247"/>
  <c r="C279"/>
  <c r="C77"/>
  <c r="C167"/>
  <c r="C239"/>
  <c r="C329"/>
  <c r="C351"/>
  <c r="C99"/>
  <c r="C213"/>
  <c r="C237"/>
  <c r="C113"/>
  <c r="C93"/>
  <c r="C217"/>
  <c r="C325"/>
  <c r="C53"/>
  <c r="C129"/>
  <c r="C147"/>
  <c r="C331"/>
  <c r="C293"/>
  <c r="C85"/>
  <c r="C367"/>
  <c r="C169"/>
  <c r="C191"/>
  <c r="C211"/>
  <c r="C73"/>
  <c r="C187"/>
  <c r="C27"/>
  <c r="C385"/>
  <c r="C263"/>
  <c r="C281"/>
  <c r="C383"/>
  <c r="C79"/>
  <c r="C75"/>
  <c r="C81"/>
  <c r="C41"/>
  <c r="C95"/>
  <c r="C51"/>
  <c r="C289"/>
  <c r="C203"/>
  <c r="C301"/>
  <c r="C127"/>
  <c r="C269"/>
  <c r="C251"/>
  <c r="C31"/>
  <c r="C97"/>
  <c r="C245"/>
  <c r="C355"/>
  <c r="C157"/>
  <c r="C339"/>
  <c r="C141"/>
  <c r="C155"/>
  <c r="C361"/>
  <c r="C55"/>
  <c r="C335"/>
  <c r="C303"/>
  <c r="C389"/>
  <c r="C197"/>
  <c r="C173"/>
  <c r="C267"/>
  <c r="C261"/>
  <c r="C121"/>
  <c r="C63"/>
  <c r="C105"/>
  <c r="C265"/>
  <c r="C163"/>
  <c r="C185"/>
  <c r="C353"/>
  <c r="C23"/>
  <c r="C179"/>
  <c r="C143"/>
  <c r="C47"/>
  <c r="C313"/>
  <c r="C209"/>
  <c r="C101"/>
  <c r="C89"/>
  <c r="C205"/>
  <c r="C277"/>
  <c r="C207"/>
  <c r="C387"/>
  <c r="C283"/>
  <c r="C363"/>
  <c r="C91"/>
  <c r="C139"/>
  <c r="C189"/>
  <c r="C39"/>
  <c r="C291"/>
  <c r="C183"/>
  <c r="C333"/>
  <c r="C151"/>
  <c r="C219"/>
  <c r="C145"/>
  <c r="C221"/>
  <c r="C319"/>
  <c r="C253"/>
  <c r="C149"/>
  <c r="C195"/>
  <c r="C153"/>
  <c r="C375"/>
  <c r="C243"/>
  <c r="C65"/>
  <c r="C275"/>
  <c r="C305"/>
  <c r="C315"/>
  <c r="C241"/>
  <c r="C235"/>
  <c r="C347"/>
  <c r="C233"/>
  <c r="C165"/>
  <c r="C71"/>
  <c r="C321"/>
  <c r="C327"/>
  <c r="C257"/>
  <c r="C133"/>
  <c r="C135"/>
  <c r="C171"/>
  <c r="C67"/>
  <c r="C365"/>
  <c r="C69"/>
  <c r="C83"/>
  <c r="C215"/>
  <c r="C61"/>
  <c r="C115"/>
  <c r="C231"/>
  <c r="C359"/>
  <c r="C309"/>
  <c r="C37"/>
  <c r="C13"/>
  <c r="C373"/>
  <c r="C111"/>
  <c r="C259"/>
  <c r="C271"/>
  <c r="C19"/>
  <c r="C229"/>
  <c r="C17"/>
  <c r="C103"/>
  <c r="C59"/>
  <c r="C345"/>
  <c r="C11"/>
  <c r="C227"/>
  <c r="C297"/>
  <c r="C371"/>
  <c r="C25"/>
  <c r="C15"/>
  <c r="C57"/>
  <c r="C9"/>
  <c r="C295"/>
  <c r="C343"/>
  <c r="C341"/>
  <c r="E391"/>
  <c r="D391"/>
  <c r="D395"/>
  <c r="E395"/>
  <c r="F395"/>
  <c r="G391"/>
  <c r="G395"/>
</calcChain>
</file>

<file path=xl/sharedStrings.xml><?xml version="1.0" encoding="utf-8"?>
<sst xmlns="http://schemas.openxmlformats.org/spreadsheetml/2006/main" count="3142" uniqueCount="1110">
  <si>
    <t>CONDULETE DE PVC, TIPO LL, PARA ELETRODUTO DE PVC SOLDÁVEL DN 20 MM (1/2''), APARENTE - FORNECIMENTO E INSTALAÇÃO. AF_11/2016</t>
  </si>
  <si>
    <t xml:space="preserve"> 95807 </t>
  </si>
  <si>
    <t>CAIXA RETANGULAR 4" X 2" ALTA (2,00 M DO PISO), PVC, INSTALADA EM PAREDE - FORNECIMENTO E INSTALAÇÃO. AF_12/2015</t>
  </si>
  <si>
    <t xml:space="preserve"> 91939 </t>
  </si>
  <si>
    <t>TOMADA ALTA DE EMBUTIR (1 MÓDULO), 2P+T 20 A, INCLUINDO SUPORTE E PLACA - FORNECIMENTO E INSTALAÇÃO. AF_12/2015</t>
  </si>
  <si>
    <t xml:space="preserve"> 91993 </t>
  </si>
  <si>
    <t>TOMADA MÉDIA DE EMBUTIR (1 MÓDULO), 2P+T 10 A, INCLUINDO SUPORTE E PLACA - FORNECIMENTO E INSTALAÇÃO. AF_12/2015</t>
  </si>
  <si>
    <t xml:space="preserve"> 91996 </t>
  </si>
  <si>
    <t>Tampão para suporte de tomadas 1 módulo de tomada PIAL,fabricação MOPA. Ref: 149-141</t>
  </si>
  <si>
    <t xml:space="preserve"> CM1443 </t>
  </si>
  <si>
    <t>Caixa de tomada para estação de trabalho, instalada em piso elevado em placas, incluindo tampa de alumínio, suporte para 3 tomadas de energia e suporte para 4 tomadas tipo RJ. Fab. Mopa, ref. 147-11-PR, 145-21-TB, 149-0355-PR, 149-12-PR.</t>
  </si>
  <si>
    <t xml:space="preserve"> CM1111 </t>
  </si>
  <si>
    <t>TOMADA BAIXA DE EMBUTIR (1 MÓDULO), 2P+T 10 A, SEM SUPORTE E SEM PLACA - FORNECIMENTO E INSTALAÇÃO. AF_12/2015</t>
  </si>
  <si>
    <t xml:space="preserve"> 91998 </t>
  </si>
  <si>
    <t>Execução de furo em piso elevado para instalação de caixa de tomadas</t>
  </si>
  <si>
    <t xml:space="preserve"> CM1362 </t>
  </si>
  <si>
    <t>Tampão para suporte de tomadas RJ,fabricação MOPA. Ref: 149-21</t>
  </si>
  <si>
    <t xml:space="preserve"> CM1112 </t>
  </si>
  <si>
    <t>CONECTOR FEMEA RJ - 45, CATEGORIA 6</t>
  </si>
  <si>
    <t xml:space="preserve"> 00039601 </t>
  </si>
  <si>
    <t>TOMADA BAIXA DE EMBUTIR (3 MÓDULOS), 2P+T 10 A, SEM SUPORTE E SEM PLACA - FORNECIMENTO E INSTALAÇÃO. AF_12/2015</t>
  </si>
  <si>
    <t xml:space="preserve"> 92014 </t>
  </si>
  <si>
    <t>Disjunto tripolar caixa moldada 63A 50kA/380V Schneider, inclusive disparador, LV429006+LV429032</t>
  </si>
  <si>
    <t xml:space="preserve"> CM1689 </t>
  </si>
  <si>
    <t xml:space="preserve"> CM1691 </t>
  </si>
  <si>
    <t>CHI</t>
  </si>
  <si>
    <t>CHP</t>
  </si>
  <si>
    <t>PEDREIRO COM ENCARGOS COMPLEMENTARES</t>
  </si>
  <si>
    <t xml:space="preserve"> 88309 </t>
  </si>
  <si>
    <t>CAIXA SIFONADA PVC, 150 X 185 X 75 MM, COM GRELHA QUADRADA BRANCA</t>
  </si>
  <si>
    <t xml:space="preserve"> 00011714 </t>
  </si>
  <si>
    <t>Tampa hermética em aço inox, DN 150mm, para fechamento de caixa sifonada</t>
  </si>
  <si>
    <t xml:space="preserve"> CM0880 </t>
  </si>
  <si>
    <t>LIXA D'AGUA EM FOLHA, GRAO 100</t>
  </si>
  <si>
    <t xml:space="preserve"> 00038383 </t>
  </si>
  <si>
    <t>SOLUCAO LIMPADORA PARA PVC, FRASCO COM 1000 CM3</t>
  </si>
  <si>
    <t xml:space="preserve"> 00020083 </t>
  </si>
  <si>
    <t>PASTA LUBRIFICANTE PARA TUBOS E CONEXOES COM JUNTA ELASTICA (USO EM PVC, ACO, POLIETILENO E OUTROS) ( DE *400* G)</t>
  </si>
  <si>
    <t xml:space="preserve"> 00020078 </t>
  </si>
  <si>
    <t>ANEL BORRACHA PARA TUBO ESGOTO PREDIAL DN 75 MM (NBR 5688)</t>
  </si>
  <si>
    <t xml:space="preserve"> 00000297 </t>
  </si>
  <si>
    <t>ADESIVO PLASTICO PARA PVC, FRASCO COM 850 GR</t>
  </si>
  <si>
    <t xml:space="preserve"> 00000122 </t>
  </si>
  <si>
    <t>PASSANTE TIPO TUBO DE DIÂMETRO MAIORES QUE 40 MM E MENORES OU IGUAIS A 75 MM, FIXADO EM LAJE. AF_05/2015</t>
  </si>
  <si>
    <t xml:space="preserve"> 90454 </t>
  </si>
  <si>
    <t>FURO EM ALVENARIA PARA DIÂMETROS MAIORES QUE 40 MM E MENORES OU IGUAIS A 75 MM. AF_05/2015</t>
  </si>
  <si>
    <t xml:space="preserve"> 90437 </t>
  </si>
  <si>
    <t>CHUMBAMENTO PONTUAL EM PASSAGEM DE TUBO COM DIÂMETROS ENTRE 40 MM E 75 MM. AF_05/2015</t>
  </si>
  <si>
    <t xml:space="preserve"> 91191 </t>
  </si>
  <si>
    <t>FIXAÇÃO DE TUBOS HORIZONTAIS DE PVC, CPVC OU COBRE DIÂMETROS MAIORES QUE 40 MM E MENORES OU IGUAIS A 75 MM COM ABRAÇADEIRA METÁLICA FLEXÍVEL 18 MM, FIXADA DIRETAMENTE NA LAJE. AF_05/2015</t>
  </si>
  <si>
    <t xml:space="preserve"> 91186 </t>
  </si>
  <si>
    <t>FITA VEDA ROSCA EM ROLOS DE 18 MM X 50 M (L X C)</t>
  </si>
  <si>
    <t xml:space="preserve"> 00003148 </t>
  </si>
  <si>
    <t>TE, PVC, SOLDÁVEL, DN 60MM, INSTALADO EM PRUMADA DE ÁGUA - FORNECIMENTO E INSTALAÇÃO. AF_12/2014</t>
  </si>
  <si>
    <t xml:space="preserve"> 89628 </t>
  </si>
  <si>
    <t>ADAPTADOR CURTO COM BOLSA E ROSCA PARA REGISTRO, PVC, SOLDÁVEL, DN 60MM X 2, INSTALADO EM PRUMADA DE ÁGUA - FORNECIMENTO E INSTALAÇÃO. AF_12/2014</t>
  </si>
  <si>
    <t xml:space="preserve"> 89610 </t>
  </si>
  <si>
    <t>UNIÃO, PVC, SOLDÁVEL, DN 60MM, INSTALADO EM PRUMADA DE ÁGUA - FORNECIMENTO E INSTALAÇÃO. AF_12/2014</t>
  </si>
  <si>
    <t xml:space="preserve"> 89609 </t>
  </si>
  <si>
    <t>LUVA, PVC, SOLDÁVEL, DN 60MM, INSTALADO EM PRUMADA DE ÁGUA - FORNECIMENTO E INSTALAÇÃO. AF_12/2014</t>
  </si>
  <si>
    <t xml:space="preserve"> 89597 </t>
  </si>
  <si>
    <t>JOELHO 45 GRAUS, PVC, SOLDÁVEL, DN 60MM, INSTALADO EM PRUMADA DE ÁGUA - FORNECIMENTO E INSTALAÇÃO. AF_12/2014</t>
  </si>
  <si>
    <t xml:space="preserve"> 89506 </t>
  </si>
  <si>
    <t>JOELHO 90 GRAUS, PVC, SOLDÁVEL, DN 60MM, INSTALADO EM PRUMADA DE ÁGUA - FORNECIMENTO E INSTALAÇÃO. AF_12/2014</t>
  </si>
  <si>
    <t xml:space="preserve"> 89505 </t>
  </si>
  <si>
    <t>TUBO, PVC, SOLDÁVEL, DN 60MM, INSTALADO EM PRUMADA DE ÁGUA - FORNECIMENTO E INSTALAÇÃO. AF_12/2014</t>
  </si>
  <si>
    <t xml:space="preserve"> 89450 </t>
  </si>
  <si>
    <t>TE, PVC, SOLDÁVEL, DN 75MM, INSTALADO EM PRUMADA DE ÁGUA - FORNECIMENTO E INSTALAÇÃO. AF_12/2014</t>
  </si>
  <si>
    <t xml:space="preserve"> 89629 </t>
  </si>
  <si>
    <t>ADAPTADOR CURTO COM BOLSA E ROSCA PARA REGISTRO, PVC, SOLDÁVEL, DN 75MM X 2.1/2, INSTALADO EM PRUMADA DE ÁGUA - FORNECIMENTO E INSTALAÇÃO. AF_12/2014</t>
  </si>
  <si>
    <t xml:space="preserve"> 89613 </t>
  </si>
  <si>
    <t>UNIÃO, PVC, SOLDÁVEL, DN 75MM, INSTALADO EM PRUMADA DE ÁGUA - FORNECIMENTO E INSTALAÇÃO. AF_12/2014</t>
  </si>
  <si>
    <t xml:space="preserve"> 89612 </t>
  </si>
  <si>
    <t>LUVA, PVC, SOLDÁVEL, DN 75MM, INSTALADO EM PRUMADA DE ÁGUA - FORNECIMENTO E INSTALAÇÃO. AF_12/2014</t>
  </si>
  <si>
    <t xml:space="preserve"> 89611 </t>
  </si>
  <si>
    <t>JOELHO 45 GRAUS, PVC, SOLDÁVEL, DN 75MM, INSTALADO EM PRUMADA DE ÁGUA - FORNECIMENTO E INSTALAÇÃO. AF_12/2014</t>
  </si>
  <si>
    <t xml:space="preserve"> 89515 </t>
  </si>
  <si>
    <t>TUBO, PVC, SOLDÁVEL, DN 75MM, INSTALADO EM PRUMADA DE ÁGUA - FORNECIMENTO E INSTALAÇÃO. AF_12/2014</t>
  </si>
  <si>
    <t xml:space="preserve"> 89451 </t>
  </si>
  <si>
    <t>VALVULA EM METAL CROMADO PARA PIA AMERICANA 3.1/2 X 1.1/2 "</t>
  </si>
  <si>
    <t xml:space="preserve"> 00006157 </t>
  </si>
  <si>
    <t>FURO PARA TORNEIRA OU OUTROS ACESSORIOS  EM BANCADA DE MARMORE/ GRANITO OU OUTRO TIPO DE PEDRA NATURAL</t>
  </si>
  <si>
    <t xml:space="preserve"> 00038633 </t>
  </si>
  <si>
    <t>Sifão simples com polipropileno com fecho hídrico, ref. 94525100, fab. Tramontina</t>
  </si>
  <si>
    <t xml:space="preserve"> CM0157 </t>
  </si>
  <si>
    <t>Ligação flexível de malha de aço 50cm, ref. 4607C 050, fab. Deca</t>
  </si>
  <si>
    <t xml:space="preserve"> CM0137 </t>
  </si>
  <si>
    <t>Torneira para cozinha de mesa, bica móvel com arejador, cromada, altura total 289 mm, linha Fast, cód. 1167.C59, fab. Deca</t>
  </si>
  <si>
    <t xml:space="preserve"> CM0841 </t>
  </si>
  <si>
    <t>FITA VEDA ROSCA EM ROLOS DE 18 MM X 10 M (L X C)</t>
  </si>
  <si>
    <t xml:space="preserve"> 00003146 </t>
  </si>
  <si>
    <t>GRANITO PARA BANCADA, POLIDO, TIPO ANDORINHA/ QUARTZ/ CASTELO/ CORUMBA OU OUTROS EQUIVALENTES DA REGIAO, E=  *2,5* CM</t>
  </si>
  <si>
    <t xml:space="preserve"> 00011795 </t>
  </si>
  <si>
    <t>KG</t>
  </si>
  <si>
    <t>MASSA PLASTICA PARA MARMORE/GRANITO</t>
  </si>
  <si>
    <t xml:space="preserve"> 00004823 </t>
  </si>
  <si>
    <t>l</t>
  </si>
  <si>
    <t>Solução hidrofugante à base de silano-siloxano Nitoprimer 40, fab. Anchortec Quartzolit</t>
  </si>
  <si>
    <t xml:space="preserve"> CM0169 </t>
  </si>
  <si>
    <t>SUPORTE MAO-FRANCESA EM ACO, ABAS IGUAIS 30 CM, CAPACIDADE MINIMA 60 KG, BRANCO</t>
  </si>
  <si>
    <t xml:space="preserve"> 00037590 </t>
  </si>
  <si>
    <t>REJUNTE EPOXI, QUALQUER COR</t>
  </si>
  <si>
    <t xml:space="preserve"> 00037329 </t>
  </si>
  <si>
    <t>BUCHA DE NYLON SEM ABA S10, COM PARAFUSO DE 6,10 X 65 MM EM ACO ZINCADO COM ROSCA SOBERBA, CABECA CHATA E FENDA PHILLIPS</t>
  </si>
  <si>
    <t xml:space="preserve"> 00007568 </t>
  </si>
  <si>
    <t>IMPERMEABILIZADOR COM ENCARGOS COMPLEMENTARES</t>
  </si>
  <si>
    <t xml:space="preserve"> 88270 </t>
  </si>
  <si>
    <t>MARMORISTA/GRANITEIRO COM ENCARGOS COMPLEMENTARES</t>
  </si>
  <si>
    <t xml:space="preserve"> 88274 </t>
  </si>
  <si>
    <t>ABERTURA PARA ENCAIXE DE CUBA OU LAVATORIO EM BANCADA DE MARMORE/ GRANITO OU OUTRO TIPO DE PEDRA NATURAL</t>
  </si>
  <si>
    <t xml:space="preserve"> 00038605 </t>
  </si>
  <si>
    <t>Cuba de aço inox, DM 34x56x17 cm, linha Prime, mod. Retangular BL, ref. 94024206, fab. Tramontina</t>
  </si>
  <si>
    <t xml:space="preserve"> CM0156 </t>
  </si>
  <si>
    <t>SUPORTE MAO-FRANCESA EM ACO, ABAS IGUAIS 40 CM, CAPACIDADE MINIMA 70 KG, BRANCO</t>
  </si>
  <si>
    <t xml:space="preserve"> 00037591 </t>
  </si>
  <si>
    <t>Torneira de parede uso geral com arejador, metálica com acabamento cromado, fab. Deca, Linha Standard, código 1154.C39</t>
  </si>
  <si>
    <t xml:space="preserve"> CM0163 </t>
  </si>
  <si>
    <t>Tanque de louça 40 litros para coluna, cor branco; fabricação Deca, código TQ.03 (tanque) cor branco gelo GE17</t>
  </si>
  <si>
    <t xml:space="preserve"> CM0160 </t>
  </si>
  <si>
    <t>PARAFUSO NIQUELADO COM ACABAMENTO CROMADO PARA FIXAR PECA SANITARIA, INCLUI PORCA CEGA, ARRUELA E BUCHA DE NYLON TAMANHO S-10</t>
  </si>
  <si>
    <t xml:space="preserve"> 00004384 </t>
  </si>
  <si>
    <t>SIFAO PLASTICO EXTENSIVEL UNIVERSAL, TIPO COPO</t>
  </si>
  <si>
    <t xml:space="preserve"> 00020262 </t>
  </si>
  <si>
    <t>Válvula de escoamento (sem ladrão), 1 ½”, ref. 1606 C, cromada, fab. Deca</t>
  </si>
  <si>
    <t xml:space="preserve"> CM0162 </t>
  </si>
  <si>
    <t>Coluna de louça para tanque TQ 03 fab. Deca, código CT25</t>
  </si>
  <si>
    <t xml:space="preserve"> CM0161 </t>
  </si>
  <si>
    <t>Porta objetos em laminado melamínico (0,15 x 0,4 cm), cor Polar L190, linha Alcoplac Normatizado, Fab. Neocom</t>
  </si>
  <si>
    <t xml:space="preserve"> CM1681 </t>
  </si>
  <si>
    <t>CARPINTEIRO DE FORMAS COM ENCARGOS COMPLEMENTARES</t>
  </si>
  <si>
    <t xml:space="preserve"> 88262 </t>
  </si>
  <si>
    <t>Cabide para divisória, em inox escovado, linha Alcoplac Normatizado, Fab. Neocom</t>
  </si>
  <si>
    <t xml:space="preserve"> CM1682 </t>
  </si>
  <si>
    <t>Ralo linear em alumínio com grelha, dimensões 46x900mm, com saída central vertical, anodizado fosco, fab. Sekabox / Sekapiso</t>
  </si>
  <si>
    <t xml:space="preserve"> CM1363 </t>
  </si>
  <si>
    <t>Grelha quadrada para ralo 15x15cm, em aço inox AISI 304, ref. 94535103, fab. Tramontina</t>
  </si>
  <si>
    <t xml:space="preserve"> CM1311 </t>
  </si>
  <si>
    <t>Grelha para ralo quadrado em aço inox AISI 304, fab. Tramontina, código 94535002, dimensões (comprimento x largura x altura) 100 x 100 x 4 mm</t>
  </si>
  <si>
    <t xml:space="preserve"> CM0121 </t>
  </si>
  <si>
    <t>TUBO DE DESCARGA PVC, PARA LIGACAO CAIXA DE DESCARGA - EMBUTIR, 40 MM X 150 CM</t>
  </si>
  <si>
    <t xml:space="preserve"> 00012613 </t>
  </si>
  <si>
    <t>Válvula de descarga antivandalismo 1 1/2", 4900.C.DUO.PRO, fabricação Deca</t>
  </si>
  <si>
    <t xml:space="preserve"> CM1457 </t>
  </si>
  <si>
    <t>Sifão com tubo extensivo cromado 1x1/2", fabricação Astra</t>
  </si>
  <si>
    <t xml:space="preserve"> CM1675 </t>
  </si>
  <si>
    <t>Torneira para lavatório de mesa com alavanca, cromada, fechamento automático, Linha Pressmatic Benefit, Código 00490706, fab. Docol</t>
  </si>
  <si>
    <t xml:space="preserve"> CM0143 </t>
  </si>
  <si>
    <t>Válvula de escoamento, cromada, cod.1601C, fab. Deca</t>
  </si>
  <si>
    <t xml:space="preserve"> CM0135 </t>
  </si>
  <si>
    <t>PARAFUSO NIQUELADO 3 1/2" COM ACABAMENTO CROMADO PARA FIXAR PECA SANITARIA, INCLUI PORCA CEGA, ARRUELA E BUCHA DE NYLON TAMANHO S-8</t>
  </si>
  <si>
    <t xml:space="preserve"> 00004351 </t>
  </si>
  <si>
    <t>Sifão regulável com tubo de saída corrugável 1x1.1/2", VSM 182, fabricação Esteves</t>
  </si>
  <si>
    <t xml:space="preserve"> CM1674 </t>
  </si>
  <si>
    <t>Torneira para lavatório de mesa, cromada, fechamento automático, Decamatic Eco, Código 1173.C, fab. Deca</t>
  </si>
  <si>
    <t xml:space="preserve"> CM0134 </t>
  </si>
  <si>
    <t>Barra de apoio curva lateral para lavatório 30cm, em tubo de alumínio e=2mm, Ø31,75mm, tratamento de superfície e pintura epóxi, na cor branca, fab. Leve Vida</t>
  </si>
  <si>
    <t xml:space="preserve"> CM0597 </t>
  </si>
  <si>
    <t>Barra de apoio reta 40cm, em tubo de alumínio e=2mm, Ø31,75mm, tratamento de superfície e pintura epóxi, na cor branca, fab. Leve Vida</t>
  </si>
  <si>
    <t xml:space="preserve"> CM0598 </t>
  </si>
  <si>
    <t>BANCO ARTICULADO PARA BANHO, EM ACO INOX POLIDO, 70* CM X 45* CM</t>
  </si>
  <si>
    <t xml:space="preserve"> 00036215 </t>
  </si>
  <si>
    <t>ARGAMASSA COLANTE TIPO AC III</t>
  </si>
  <si>
    <t xml:space="preserve"> 00037595 </t>
  </si>
  <si>
    <t>SOLEIRA EM GRANITO, POLIDO, TIPO ANDORINHA/ QUARTZ/ CASTELO/ CORUMBA OU OUTROS EQUIVALENTES DA REGIAO, L= *15* CM, E=  *2,0* CM</t>
  </si>
  <si>
    <t xml:space="preserve"> 00020232 </t>
  </si>
  <si>
    <t>CONJUNTO DE LIGACAO PARA BACIA SANITARIA EM PLASTICO BRANCO COM TUBO, CANOPLA E ANEL DE EXPANSAO (TUBO 1.1/2 '' X 20 CM)</t>
  </si>
  <si>
    <t xml:space="preserve"> 00011686 </t>
  </si>
  <si>
    <t>Válvula para mictório de fechamento automático, fab. Deca, Linha Decamatic, código 2570 C, acabamento cromado</t>
  </si>
  <si>
    <t xml:space="preserve"> CM0184 </t>
  </si>
  <si>
    <t>MICTÓRIO SIFONADO LOUÇA BRANCA  PADRÃO MÉDIO  FORNECIMENTO E INSTALAÇÃO. AF_01/2020</t>
  </si>
  <si>
    <t xml:space="preserve"> 100858 </t>
  </si>
  <si>
    <t>Assento plástico Vogue Plus AP.50.17 Deca</t>
  </si>
  <si>
    <t xml:space="preserve"> CM1533 </t>
  </si>
  <si>
    <t>Bacia sanitária, Linha Vogue Plus Conforto, cor branco gelo, código P. 510, fab. Deca</t>
  </si>
  <si>
    <t xml:space="preserve"> CM0129 </t>
  </si>
  <si>
    <t>VEDACAO PVC, 100 MM, PARA SAIDA VASO SANITARIO</t>
  </si>
  <si>
    <t xml:space="preserve"> 00006138 </t>
  </si>
  <si>
    <t>Assento plástico Monte Carlo AP.80.17 Deca</t>
  </si>
  <si>
    <t xml:space="preserve"> CM0045 </t>
  </si>
  <si>
    <t>Tubo de ligação para vaso sanitário, cromado, código 1968C, fabricação Deca</t>
  </si>
  <si>
    <t xml:space="preserve"> CM0765 </t>
  </si>
  <si>
    <t>Bacia sanitária, cor branco gelo, linha Monte Carlo, código P.8.17, fab. Deca</t>
  </si>
  <si>
    <t xml:space="preserve"> CM0139 </t>
  </si>
  <si>
    <t>Coluna para lavatório Monte Carlo/Village/Vogue Plus C1 Deca</t>
  </si>
  <si>
    <t xml:space="preserve"> CM1459 </t>
  </si>
  <si>
    <t>Lavatório com coluna suspensa, marca Deca, Modelo Vogue Plus, código L.51.17, cor branco</t>
  </si>
  <si>
    <t xml:space="preserve"> CM1048 </t>
  </si>
  <si>
    <t>Lavatório de semi-encaixe de louça, linha Monte Carlo, cor branco gelo, código L82, fab. Deca</t>
  </si>
  <si>
    <t xml:space="preserve"> CM0147 </t>
  </si>
  <si>
    <t>ADESIVO ACRILICO/COLA DE CONTATO</t>
  </si>
  <si>
    <t xml:space="preserve"> 00004791 </t>
  </si>
  <si>
    <t xml:space="preserve"> CM0988 </t>
  </si>
  <si>
    <t>TUBO ACO GALVANIZADO COM COSTURA, CLASSE LEVE, DN 40 MM ( 1 1/2"),  E = 3,00 MM,  *3,48* KG/M (NBR 5580)</t>
  </si>
  <si>
    <t xml:space="preserve"> 00021012 </t>
  </si>
  <si>
    <t>SUPORTE PARA CALHA DE 150 MM EM FERRO GALVANIZADO</t>
  </si>
  <si>
    <t xml:space="preserve"> 00011033 </t>
  </si>
  <si>
    <t>ELETRODO REVESTIDO AWS - E6013, DIAMETRO IGUAL A 2,50 MM</t>
  </si>
  <si>
    <t xml:space="preserve"> 00011002 </t>
  </si>
  <si>
    <t>Curva de aço galvanizado 1 1/2"</t>
  </si>
  <si>
    <t xml:space="preserve"> CM1688 </t>
  </si>
  <si>
    <t>Suporte para corrimão, redondo com pino 1/2" P/ tubo 2" - com parafusos e buchas</t>
  </si>
  <si>
    <t xml:space="preserve"> CM1687 </t>
  </si>
  <si>
    <t>Tubo de aço inox 304, e=1,5mm, Ø1.1/2 (3,81cm)</t>
  </si>
  <si>
    <t xml:space="preserve"> CM1684 </t>
  </si>
  <si>
    <t>PARAFUSO DE ACO TIPO CHUMBADOR PARABOLT, DIAMETRO 3/8", COMPRIMENTO 75 MM</t>
  </si>
  <si>
    <t xml:space="preserve"> 00011964 </t>
  </si>
  <si>
    <t>PERFIL DE BORRACHA EPDM MACICO *12 X 15* MM PARA ESQUADRIAS</t>
  </si>
  <si>
    <t xml:space="preserve"> 00020259 </t>
  </si>
  <si>
    <t>PARAFUSO DE FERRO POLIDO, SEXTAVADO, COM ROSCA INTEIRA, DIAMETRO 5/16", COMPRIMENTO 3/4", COM PORCA E ARRUELA LISA LEVE</t>
  </si>
  <si>
    <t xml:space="preserve"> 00013246 </t>
  </si>
  <si>
    <t>SILICONE ACETICO USO GERAL INCOLOR 280 G</t>
  </si>
  <si>
    <t xml:space="preserve"> 00039961 </t>
  </si>
  <si>
    <t>Vidro temperado laminado de segurança 10mm incolor</t>
  </si>
  <si>
    <t xml:space="preserve"> CM1686 </t>
  </si>
  <si>
    <t>CHAPA ACO INOX AISI 304 NUMERO 4 (E = 6 MM), ACABAMENTO NUMERO 1 (LAMINADO A QUENTE, FOSCO)</t>
  </si>
  <si>
    <t xml:space="preserve"> 00012760 </t>
  </si>
  <si>
    <t>Curva de aço inox diametro 1.1/2"</t>
  </si>
  <si>
    <t xml:space="preserve"> CM1685 </t>
  </si>
  <si>
    <t>Suporte de parede para corrimão em aço inox</t>
  </si>
  <si>
    <t xml:space="preserve"> CM1683 </t>
  </si>
  <si>
    <t>REBITE DE ALUMINIO VAZADO DE REPUXO, 3,2 X 8 MM (1KG = 1025 UNIDADES)</t>
  </si>
  <si>
    <t xml:space="preserve"> 00005104 </t>
  </si>
  <si>
    <t>Fita antiderrapante fosforescente, para tráfego alto de pessoas, largura de 50mm, cor amarela, ref. Safety Walk linha Neon, fab. 3M</t>
  </si>
  <si>
    <t xml:space="preserve"> CM0989 </t>
  </si>
  <si>
    <t>PINTOR COM ENCARGOS COMPLEMENTARES</t>
  </si>
  <si>
    <t xml:space="preserve"> 88310 </t>
  </si>
  <si>
    <t>PERFIL TABICA FECHADA, LISA, FORMATO Z, EM ACO GALVANIZADO NATURAL, LARGURA TOTAL NA HORIZONTAL *40* MM, PARA ESTRUTURA FORRO DRYWALL</t>
  </si>
  <si>
    <t xml:space="preserve"> 00039428 </t>
  </si>
  <si>
    <t>CENTO</t>
  </si>
  <si>
    <t>PARAFUSO, AUTO ATARRACHANTE, CABECA CHATA, FENDA SIMPLES, 1/4 (6,35 MM) X 25 MM</t>
  </si>
  <si>
    <t xml:space="preserve"> 00040552 </t>
  </si>
  <si>
    <t>PARAFUSO DRY WALL, EM ACO ZINCADO, CABECA LENTILHA E PONTA BROCA (LB), LARGURA 4,2 MM, COMPRIMENTO 13 MM</t>
  </si>
  <si>
    <t xml:space="preserve"> 00039443 </t>
  </si>
  <si>
    <t>MONTADOR DE ESTRUTURA METÁLICA COM ENCARGOS COMPLEMENTARES</t>
  </si>
  <si>
    <t xml:space="preserve"> 88278 </t>
  </si>
  <si>
    <t>Forro estruturado em placas de gesso acartonado, modelo D-112 uniderecional - 1ST 12,5/BR</t>
  </si>
  <si>
    <t xml:space="preserve"> CM0614 </t>
  </si>
  <si>
    <t>GESSEIRO COM ENCARGOS COMPLEMENTARES</t>
  </si>
  <si>
    <t xml:space="preserve"> 88269 </t>
  </si>
  <si>
    <t>Pastilha de porcelana 5,0x5,0cm, linha Engenharia, cor Boráx, fab. Atlas (ref.SG8414)</t>
  </si>
  <si>
    <t xml:space="preserve"> CM0070 </t>
  </si>
  <si>
    <t>AZULEJISTA OU LADRILHISTA COM ENCARGOS COMPLEMENTARES</t>
  </si>
  <si>
    <t xml:space="preserve"> 88256 </t>
  </si>
  <si>
    <t>Cerâmica grês, 30x60cm, linha White Home, cor Idea Bianco Bold, fab. Portobello</t>
  </si>
  <si>
    <t xml:space="preserve"> CM0152 </t>
  </si>
  <si>
    <t>ARGAMASSA COLANTE TIPO AC III E</t>
  </si>
  <si>
    <t xml:space="preserve"> 00037596 </t>
  </si>
  <si>
    <t>Laminado melamínico, acabamento texturizado, cor branca, espessura 1,3mm, referência L190, fab. Fórmica</t>
  </si>
  <si>
    <t xml:space="preserve"> CM0190 </t>
  </si>
  <si>
    <t>CARPINTEIRO DE ESQUADRIA COM ENCARGOS COMPLEMENTARES</t>
  </si>
  <si>
    <t xml:space="preserve"> 88261 </t>
  </si>
  <si>
    <t>AJUDANTE DE CARPINTEIRO COM ENCARGOS COMPLEMENTARES</t>
  </si>
  <si>
    <t xml:space="preserve"> 88239 </t>
  </si>
  <si>
    <t>Porcelanato para escada 32 x 60 cm com friso, linha Mineral Técnica (cód. 21757E), cor Argento, acabamento natural Fab. Portobello</t>
  </si>
  <si>
    <t xml:space="preserve"> CM1680 </t>
  </si>
  <si>
    <t>ARGAMASSA COLANTE AC II</t>
  </si>
  <si>
    <t xml:space="preserve"> 00034353 </t>
  </si>
  <si>
    <t>REJUNTE CIMENTICIO, QUALQUER COR</t>
  </si>
  <si>
    <t xml:space="preserve"> 00034357 </t>
  </si>
  <si>
    <t>LONA PLASTICA PRETA, E= 150 MICRA</t>
  </si>
  <si>
    <t xml:space="preserve"> 00003777 </t>
  </si>
  <si>
    <t>LASTRO COM MATERIAL GRANULAR, APLICAÇÃO EM PISOS OU RADIERS, ESPESSURA DE *5 CM*. AF_08/2017</t>
  </si>
  <si>
    <t xml:space="preserve"> 96622 </t>
  </si>
  <si>
    <t>CONCRETO USINADO BOMBEAVEL, CLASSE DE RESISTENCIA C25, COM BRITA 0 E 1, SLUMP = 100 +/- 20 MM, INCLUI SERVICO DE BOMBEAMENTO (NBR 8953)</t>
  </si>
  <si>
    <t xml:space="preserve"> 00001527 </t>
  </si>
  <si>
    <t>310ML</t>
  </si>
  <si>
    <t>SELANTE ELASTICO MONOCOMPONENTE A BASE DE POLIURETANO (PU) PARA JUNTAS DIVERSAS</t>
  </si>
  <si>
    <t xml:space="preserve"> 00000142 </t>
  </si>
  <si>
    <t>Barra de transferência aço CA-60, diâmetro 16mm, fab. Gerdau</t>
  </si>
  <si>
    <t xml:space="preserve"> CM1285 </t>
  </si>
  <si>
    <t>TELA DE ACO SOLDADA NERVURADA, CA-60, Q-196, (3,11 KG/M2), DIAMETRO DO FIO = 5,0 MM, LARGURA = 2,45 M, ESPACAMENTO DA MALHA = 10 X 10 CM</t>
  </si>
  <si>
    <t xml:space="preserve"> 00007156 </t>
  </si>
  <si>
    <t>APLICAÇÃO DE GRAXA EM BARRAS DE TRANSFERÊNCIA PARA EXECUÇÃO DE PAVIMENTO DE CONCRETO. AF_11/2017</t>
  </si>
  <si>
    <t xml:space="preserve"> 97115 </t>
  </si>
  <si>
    <t>ARMADOR COM ENCARGOS COMPLEMENTARES</t>
  </si>
  <si>
    <t xml:space="preserve"> 88245 </t>
  </si>
  <si>
    <t>VIBRADOR DE IMERSÃO, DIÂMETRO DE PONTEIRA 45MM, MOTOR ELÉTRICO TRIFÁSICO POTÊNCIA DE 2 CV - CHI DIURNO. AF_06/2015</t>
  </si>
  <si>
    <t xml:space="preserve"> 90587 </t>
  </si>
  <si>
    <t>VIBRADOR DE IMERSÃO, DIÂMETRO DE PONTEIRA 45MM, MOTOR ELÉTRICO TRIFÁSICO POTÊNCIA DE 2 CV - CHP DIURNO. AF_06/2015</t>
  </si>
  <si>
    <t xml:space="preserve"> 90586 </t>
  </si>
  <si>
    <t>kg</t>
  </si>
  <si>
    <t>Argamassa autonivelante de secagem rápida para posterior aplicação de pisos vinílicos - uso interno - Tarkomassa</t>
  </si>
  <si>
    <t xml:space="preserve"> CM1690 </t>
  </si>
  <si>
    <t>Adesivo de tack pemanente, para piso vinílico autoportante. Fab. Tarkett, ref. Tackfix</t>
  </si>
  <si>
    <t xml:space="preserve"> CM1474 </t>
  </si>
  <si>
    <t>Piso vinílico autoportante em placas de 50x50cm, linha Square, Coleção Acoustic, cor cinza, ref. 24560032, fab. Tarkett</t>
  </si>
  <si>
    <t xml:space="preserve"> CM1275 </t>
  </si>
  <si>
    <t>Rodapé cinza claro acabamento natural, dimensões 20x90cm, Portobello - Linha Mineral, cor Portland - cód 21445E</t>
  </si>
  <si>
    <t xml:space="preserve"> CM1670 </t>
  </si>
  <si>
    <t>Porcelanato 60x60cm, linha Mineral (cod. 22281E), cor Portland, acabamento natural, fab. Portobello</t>
  </si>
  <si>
    <t xml:space="preserve"> CM1278 </t>
  </si>
  <si>
    <t>Rodapé em porcelanato cinza escuro, DM 20x90cm, linha Mineral, cor Argento, acabamento natural, ref. 21447E, fab. Portobello</t>
  </si>
  <si>
    <t xml:space="preserve"> CM1671 </t>
  </si>
  <si>
    <t>Porcelanato 90x90cm, linha Mineral (cod. 28504E), cor Argento, acabamento natural, fab. Portobello</t>
  </si>
  <si>
    <t xml:space="preserve"> CM1277 </t>
  </si>
  <si>
    <t>ADITIVO ADESIVO LIQUIDO PARA ARGAMASSAS DE REVESTIMENTOS CIMENTICIOS</t>
  </si>
  <si>
    <t xml:space="preserve"> 00007334 </t>
  </si>
  <si>
    <t>CIMENTO PORTLAND COMPOSTO CP II-32</t>
  </si>
  <si>
    <t xml:space="preserve"> 00001379 </t>
  </si>
  <si>
    <t>ARGAMASSA TRAÇO 1:3 (EM VOLUME DE CIMENTO E AREIA MÉDIA ÚMIDA) PARA CONTRAPISO, PREPARO MECÂNICO COM BETONEIRA 400 L. AF_08/2019</t>
  </si>
  <si>
    <t xml:space="preserve"> 87298 </t>
  </si>
  <si>
    <t>CHAPA DE ACO FINA A QUENTE BITOLA MSG 16, E = 1,50 MM (12,00 KG/M2)</t>
  </si>
  <si>
    <t xml:space="preserve"> 00001322 </t>
  </si>
  <si>
    <t>Barra de apoio tubular reta 45cm, Ø31,75mm e=2mm, em alumínio, acabamento com pintura epóxi branca, Linha Acessibilidade, fab. Leve Vida</t>
  </si>
  <si>
    <t xml:space="preserve"> CM0126 </t>
  </si>
  <si>
    <t>Grelha em alumínio 325 x 525 mm, ref. Grelha de Retorno AGS-T (com contra-moldura), Trox do Brasil</t>
  </si>
  <si>
    <t xml:space="preserve"> CM0856 </t>
  </si>
  <si>
    <t>COLA A BASE DE RESINA SINTETICA PARA CHAPA DE LAMINADO MELAMINICO</t>
  </si>
  <si>
    <t xml:space="preserve"> 00001339 </t>
  </si>
  <si>
    <t>CJ</t>
  </si>
  <si>
    <t>FECHADURA DE EMBUTIR PARA PORTA EXTERNA, MAQUINA 55 MM, COM CILINDRO, MACANETA ALAVANCA E ROSETA REDONDA EM METAL CROMADO - NIVEL DE SEGURANCA MEDIO - COMPLETA</t>
  </si>
  <si>
    <t xml:space="preserve"> 00038152 </t>
  </si>
  <si>
    <t>ESPUMA EXPANSIVA DE POLIURETANO, APLICACAO MANUAL - 500 ML</t>
  </si>
  <si>
    <t xml:space="preserve"> 00038124 </t>
  </si>
  <si>
    <t>PINTURA COM TINTA ALQUÍDICA DE ACABAMENTO (ESMALTE SINTÉTICO ACETINADO) PULVERIZADA SOBRE SUPERFÍCIES METÁLICAS (EXCETO PERFIL) EXECUTADO EM OBRA (02 DEMÃOS). AF_01/2020</t>
  </si>
  <si>
    <t xml:space="preserve"> 100757 </t>
  </si>
  <si>
    <t>PINTURA COM TINTA ALQUÍDICA DE FUNDO (TIPO ZARCÃO) PULVERIZADA SOBRE SUPERFÍCIES METÁLICAS (EXCETO PERFIL) EXECUTADO EM OBRA (POR DEMÃO). AF_01/2020</t>
  </si>
  <si>
    <t xml:space="preserve"> 100721 </t>
  </si>
  <si>
    <t>PORTA DE MADEIRA PARA VERNIZ, SEMI-OCA (LEVE OU MÉDIA), 90X210CM, ESPESSURA DE 3,5CM, INCLUSO DOBRADIÇAS - FORNECIMENTO E INSTALAÇÃO. AF_12/2019</t>
  </si>
  <si>
    <t xml:space="preserve"> 91012 </t>
  </si>
  <si>
    <t>PORTA DE MADEIRA PARA VERNIZ, SEMI-OCA (LEVE OU MÉDIA), 80X210CM, ESPESSURA DE 3,5CM, INCLUSO DOBRADIÇAS - FORNECIMENTO E INSTALAÇÃO. AF_12/2019</t>
  </si>
  <si>
    <t xml:space="preserve"> 91011 </t>
  </si>
  <si>
    <t>Divisória sanitários e vestiários em laminado estrutural TS (maciço), branco, com e=10 mm, dupla face decorativa texturizada, modelo Alcoplac Normatizado, fab. Neocom, incluindo portas e conjunto de ferragens</t>
  </si>
  <si>
    <t xml:space="preserve"> CM0174 </t>
  </si>
  <si>
    <t>LIXA EM FOLHA PARA FERRO, NUMERO 150</t>
  </si>
  <si>
    <t xml:space="preserve"> 00003768 </t>
  </si>
  <si>
    <t>Anotação de Resposanbilidade Técnica (Faixa 3 - Tabela A - CONFEA)</t>
  </si>
  <si>
    <t xml:space="preserve"> CM0645 </t>
  </si>
  <si>
    <t>Planilha Orçamentária Analítica</t>
  </si>
  <si>
    <t>Composição de BDI</t>
  </si>
  <si>
    <t>%</t>
  </si>
  <si>
    <t>Grupo A</t>
  </si>
  <si>
    <t>% em relação ao custo direto CD</t>
  </si>
  <si>
    <t>A1</t>
  </si>
  <si>
    <t>Despesas Indiretas</t>
  </si>
  <si>
    <t>a1</t>
  </si>
  <si>
    <t>Administração Central</t>
  </si>
  <si>
    <t>a2</t>
  </si>
  <si>
    <t>Seguro + garantia</t>
  </si>
  <si>
    <t>a3</t>
  </si>
  <si>
    <t>Risco</t>
  </si>
  <si>
    <t>a4</t>
  </si>
  <si>
    <t>Despesa Financeira</t>
  </si>
  <si>
    <t>a5</t>
  </si>
  <si>
    <t>Lucro</t>
  </si>
  <si>
    <t>Grupo B</t>
  </si>
  <si>
    <t>% em relação ao valor total VT</t>
  </si>
  <si>
    <t>B1</t>
  </si>
  <si>
    <t>Tributos</t>
  </si>
  <si>
    <t>Pis</t>
  </si>
  <si>
    <t>Cofins</t>
  </si>
  <si>
    <t>BDI</t>
  </si>
  <si>
    <t>BDI = [(((1+(a1+a2+a3))*(1+a4)*(1+a5)))/(1-B1)-1]</t>
  </si>
  <si>
    <t>Discriminação</t>
  </si>
  <si>
    <t>GRUPO A</t>
  </si>
  <si>
    <t>INSS</t>
  </si>
  <si>
    <t>A2</t>
  </si>
  <si>
    <t>SESI</t>
  </si>
  <si>
    <t>A3</t>
  </si>
  <si>
    <t>SENAI</t>
  </si>
  <si>
    <t>A4</t>
  </si>
  <si>
    <t>INCRA</t>
  </si>
  <si>
    <t>A5</t>
  </si>
  <si>
    <t>SEBRAE</t>
  </si>
  <si>
    <t>A6</t>
  </si>
  <si>
    <t>Salário-Educação</t>
  </si>
  <si>
    <t>A7</t>
  </si>
  <si>
    <t>Seguro Contra Acidentes Trabalho</t>
  </si>
  <si>
    <t>A8</t>
  </si>
  <si>
    <t>Fundo de Garantia por Tempo de Serviços</t>
  </si>
  <si>
    <t>A9</t>
  </si>
  <si>
    <t>SECONCI</t>
  </si>
  <si>
    <t>A</t>
  </si>
  <si>
    <t xml:space="preserve"> Total dos Encargos Sociais Básicos</t>
  </si>
  <si>
    <t>GRUPO B</t>
  </si>
  <si>
    <t>Repouso Semanal Remunerado</t>
  </si>
  <si>
    <t>B2</t>
  </si>
  <si>
    <t>Feriados</t>
  </si>
  <si>
    <t>B3</t>
  </si>
  <si>
    <t>Auxílio-enfermidade</t>
  </si>
  <si>
    <t>B4</t>
  </si>
  <si>
    <t>13º Salário</t>
  </si>
  <si>
    <t>B5</t>
  </si>
  <si>
    <t>Licença-paternidade</t>
  </si>
  <si>
    <t>B6</t>
  </si>
  <si>
    <t>Faltas justificadas</t>
  </si>
  <si>
    <t>B7</t>
  </si>
  <si>
    <t>Dias de chuva</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</si>
  <si>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</si>
  <si>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</si>
  <si>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</si>
  <si>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</si>
  <si>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</si>
  <si>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</si>
  <si>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</si>
  <si>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</si>
  <si>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</si>
  <si>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</si>
  <si>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</si>
  <si>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</si>
  <si>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</si>
  <si>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</si>
  <si>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 (inclusive 1/3)</t>
  </si>
  <si>
    <t>C4</t>
  </si>
  <si>
    <t>Depósito rescisão sem justa causa</t>
  </si>
  <si>
    <t>C5</t>
  </si>
  <si>
    <t>Indenização adicional</t>
  </si>
  <si>
    <t>C</t>
  </si>
  <si>
    <t>GRUPO D</t>
  </si>
  <si>
    <t>D1</t>
  </si>
  <si>
    <t>Reincidência de A sobre B</t>
  </si>
  <si>
    <t>D2</t>
  </si>
  <si>
    <t>Reincidência do FGTS sobre API e Grupo A sobre APT</t>
  </si>
  <si>
    <t xml:space="preserve">D </t>
  </si>
  <si>
    <t>Total das Taxas incidências e reincidências</t>
  </si>
  <si>
    <t>Total das taxas incidências e reincidências</t>
  </si>
  <si>
    <t/>
  </si>
  <si>
    <t>Valor Acumulado</t>
  </si>
  <si>
    <t>Custo Acumulado</t>
  </si>
  <si>
    <t>Porcentagem Acumulado</t>
  </si>
  <si>
    <t>Custo</t>
  </si>
  <si>
    <t>Porcentagem</t>
  </si>
  <si>
    <t>Total Por Etapa</t>
  </si>
  <si>
    <t>Cronograma Físico e Financeiro</t>
  </si>
  <si>
    <t>Composição de Encargos Sociais - Horista</t>
  </si>
  <si>
    <t>Instruções de Preenchimento do Modelo de Proposta</t>
  </si>
  <si>
    <t>CONSIDERAÇÕES GERAIS</t>
  </si>
  <si>
    <r>
      <t xml:space="preserve">O cabeçalho deverá ser preenchido somente na </t>
    </r>
    <r>
      <rPr>
        <b/>
        <sz val="8"/>
        <color indexed="10"/>
        <rFont val="Arial"/>
        <family val="2"/>
      </rPr>
      <t>PLANILHA DE ORÇAMENTO SINTÉTICO</t>
    </r>
    <r>
      <rPr>
        <sz val="8"/>
        <rFont val="Arial"/>
        <family val="2"/>
      </rPr>
      <t>, pois será repetido automaticamente nas demais planilhas. Para isso, o mouse deverá ser posicionado sobre a célula que contem a informação, e posteriormente pressionado F2</t>
    </r>
  </si>
  <si>
    <t>Sugerimos a seguinte sequência de preenchimento de planilhas:</t>
  </si>
  <si>
    <t>2.1</t>
  </si>
  <si>
    <r>
      <t xml:space="preserve">Valide os valores constantes na </t>
    </r>
    <r>
      <rPr>
        <b/>
        <sz val="8"/>
        <rFont val="Arial"/>
        <family val="2"/>
      </rPr>
      <t>Planilha de Insumos</t>
    </r>
    <r>
      <rPr>
        <sz val="8"/>
        <rFont val="Arial"/>
        <family val="2"/>
      </rPr>
      <t xml:space="preserve"> </t>
    </r>
    <r>
      <rPr>
        <b/>
        <sz val="8"/>
        <rFont val="Arial"/>
        <family val="2"/>
      </rPr>
      <t>e Serviços</t>
    </r>
    <r>
      <rPr>
        <sz val="8"/>
        <rFont val="Arial"/>
        <family val="2"/>
      </rPr>
      <t>, observando as orientações contidas no edital no tocante aos valores máximos.</t>
    </r>
  </si>
  <si>
    <t>2.2</t>
  </si>
  <si>
    <r>
      <t xml:space="preserve">Valide os coeficientes de participação dos insumos, constantes na </t>
    </r>
    <r>
      <rPr>
        <b/>
        <sz val="8"/>
        <rFont val="Arial"/>
        <family val="2"/>
      </rPr>
      <t>Planilha de Orçamento Analítico</t>
    </r>
    <r>
      <rPr>
        <sz val="8"/>
        <rFont val="Arial"/>
        <family val="2"/>
      </rPr>
      <t>.</t>
    </r>
  </si>
  <si>
    <t>2.3</t>
  </si>
  <si>
    <r>
      <t xml:space="preserve">Preencha os coeficientes relativo à cada item da </t>
    </r>
    <r>
      <rPr>
        <b/>
        <sz val="8"/>
        <rFont val="Arial"/>
        <family val="2"/>
      </rPr>
      <t xml:space="preserve">Planilha de Composição do BDI, </t>
    </r>
    <r>
      <rPr>
        <sz val="8"/>
        <rFont val="Arial"/>
        <family val="2"/>
      </rPr>
      <t>realizando os ajustes que julgar necessário, observando as orientações sobre esta planilha, que estão descritas abaixo;</t>
    </r>
  </si>
  <si>
    <t>2.4</t>
  </si>
  <si>
    <t>2.5</t>
  </si>
  <si>
    <r>
      <t xml:space="preserve">Neste momento o valor final da proposta já será conhecido. Preencha a </t>
    </r>
    <r>
      <rPr>
        <b/>
        <sz val="8"/>
        <rFont val="Arial"/>
        <family val="2"/>
      </rPr>
      <t>Planilha de Composição de Encargos Sociais</t>
    </r>
    <r>
      <rPr>
        <sz val="8"/>
        <rFont val="Arial"/>
        <family val="2"/>
      </rPr>
      <t xml:space="preserve"> com os percentuais de cada item que a compoe.</t>
    </r>
  </si>
  <si>
    <t>SOBRE A PLANILHA DE ORÇAMENTO SINTÉTICO</t>
  </si>
  <si>
    <r>
      <t xml:space="preserve">A Planilha Orçamentária </t>
    </r>
    <r>
      <rPr>
        <b/>
        <u/>
        <sz val="8"/>
        <color indexed="10"/>
        <rFont val="Arial"/>
        <family val="2"/>
      </rPr>
      <t>não</t>
    </r>
    <r>
      <rPr>
        <sz val="8"/>
        <rFont val="Arial"/>
        <family val="2"/>
      </rPr>
      <t xml:space="preserve"> poderá sofrer alterações em sua estrutura (adição ou subtração de serviços, ou mesmo alteração na quantidade dos itens);</t>
    </r>
  </si>
  <si>
    <r>
      <t xml:space="preserve">Os preços unitários desta planilha estão vinculados, por dependência, às demais planilhas (Orçamento Analítico, Insumos e Serviços). Desta forma </t>
    </r>
    <r>
      <rPr>
        <b/>
        <u/>
        <sz val="8"/>
        <color indexed="10"/>
        <rFont val="Arial"/>
        <family val="2"/>
      </rPr>
      <t>NENHUM</t>
    </r>
    <r>
      <rPr>
        <sz val="8"/>
        <rFont val="Arial"/>
        <family val="2"/>
      </rPr>
      <t xml:space="preserve"> valor unitário deverá ser preenchido diretamente nesta planilha;</t>
    </r>
  </si>
  <si>
    <t>SOBRE A PLANILHA DE ORÇAMENTO ANALÍTICO</t>
  </si>
  <si>
    <r>
      <t xml:space="preserve">Esta planilha é referencial, portanto os </t>
    </r>
    <r>
      <rPr>
        <b/>
        <sz val="8"/>
        <rFont val="Arial"/>
        <family val="2"/>
      </rPr>
      <t xml:space="preserve">coeficientes </t>
    </r>
    <r>
      <rPr>
        <sz val="8"/>
        <rFont val="Arial"/>
        <family val="2"/>
      </rPr>
      <t>de participação dos insumos poderão sofrer alterações;</t>
    </r>
  </si>
  <si>
    <t>Esta planilha contem vínculos. Tornando-se dependente dos preços, descrições e unidades constantes tanto na Planilha de Insumos e Serviços quanto na Planilha de Orçamento Sintético;</t>
  </si>
  <si>
    <t>Os valores unitários de serviços compostos nesta planilha, são transportados automaticamente para a Planilha de Orçamento Sintético;</t>
  </si>
  <si>
    <t>SOBRE A PLANILHA DE INSUMOS E SERVIÇOS</t>
  </si>
  <si>
    <t>Esta planilha constitui a base para estruturação dos preços unitários e totais.</t>
  </si>
  <si>
    <t>Valide os valores constantes nesta planilha, observando as orientações contidas no edital no tocante aos valores máximos.</t>
  </si>
  <si>
    <r>
      <t>Os valores unitários deverão ser preenchidos com</t>
    </r>
    <r>
      <rPr>
        <b/>
        <u/>
        <sz val="8"/>
        <color indexed="10"/>
        <rFont val="Arial"/>
        <family val="2"/>
      </rPr>
      <t xml:space="preserve"> no máximo duas casas decimais</t>
    </r>
    <r>
      <rPr>
        <sz val="8"/>
        <rFont val="Arial"/>
        <family val="2"/>
      </rPr>
      <t>. Caso opte por aplicar um percentual lde desconto, certifique-se de utilizar fórmula de arredondamento ou truncamento respeitando este limite.</t>
    </r>
  </si>
  <si>
    <r>
      <t xml:space="preserve">Indique a marca e modelo dos itens (quando aplicável). </t>
    </r>
    <r>
      <rPr>
        <b/>
        <u/>
        <sz val="8"/>
        <color indexed="10"/>
        <rFont val="Arial"/>
        <family val="2"/>
      </rPr>
      <t>A não indicação  de marca e ou modelo de referência constitui afronta ao edital, sob pena de desclassificação da proposta.</t>
    </r>
  </si>
  <si>
    <t>D</t>
  </si>
  <si>
    <t>SOBRE A PLANILHA DE COMPOSIÇÃO DE BDI</t>
  </si>
  <si>
    <t>Os itens constantes nesta planilha foram adotados por este Órgão com base no decreto 7.983 de 8 de abril de 2013. Os percentuais são referenciais e foram baseados no Acórdão TCU 2622/2013-Plenário. É de responsabilidade da licitante o preenchimento dos percetuais desta planilha, em conformidade com sua realidade;</t>
  </si>
  <si>
    <t>O percentual aplicável do ISS está vinculado ao percentual de mão de obra informado na Planilha de Composição de Custo Total, e será automaticamente ajustado quando executado a orientação contida em 2.4;</t>
  </si>
  <si>
    <t>D3</t>
  </si>
  <si>
    <t>O valor final da composição do BDI está vinculado, por precedência, à Planilha de Orçamento Sintético.</t>
  </si>
  <si>
    <t>E</t>
  </si>
  <si>
    <t>SOBRE A PLANILHA DE COMPOSIÇÃO DE ENCARGOS SOCIAIS</t>
  </si>
  <si>
    <t>E1</t>
  </si>
  <si>
    <t>Esta planilha é meramente demonstrativa (não influi sobre o valor final do orçamento).</t>
  </si>
  <si>
    <t>F</t>
  </si>
  <si>
    <t>SOBRE O CRONOGRAMA FÍSICO-FINANCEIRO</t>
  </si>
  <si>
    <t>F.1</t>
  </si>
  <si>
    <t>Os itens e valores desta planiha são provenientes da Planilha de Orçamento Sintético;</t>
  </si>
  <si>
    <t>F.2</t>
  </si>
  <si>
    <r>
      <t xml:space="preserve">Os </t>
    </r>
    <r>
      <rPr>
        <b/>
        <sz val="8"/>
        <color indexed="10"/>
        <rFont val="Arial"/>
        <family val="2"/>
      </rPr>
      <t>serviços</t>
    </r>
    <r>
      <rPr>
        <sz val="8"/>
        <rFont val="Arial"/>
        <family val="2"/>
      </rPr>
      <t xml:space="preserve"> a serem executados mensalmente, deverão ser informadas na</t>
    </r>
    <r>
      <rPr>
        <b/>
        <sz val="8"/>
        <color indexed="10"/>
        <rFont val="Arial"/>
        <family val="2"/>
      </rPr>
      <t xml:space="preserve"> linha do percentual</t>
    </r>
    <r>
      <rPr>
        <sz val="8"/>
        <rFont val="Arial"/>
        <family val="2"/>
      </rPr>
      <t>, e os valores serão preenchidos automaticamente, inclusive nas etapas macro;</t>
    </r>
  </si>
  <si>
    <t>F.3</t>
  </si>
  <si>
    <t>O ajuste final (última etapa) de um determinado item, deverá respeitar a fórmula inserida no último mês do cronograma, transportando-a quando necessário.</t>
  </si>
  <si>
    <t>P. Execução:</t>
  </si>
  <si>
    <t>Licitação:</t>
  </si>
  <si>
    <t>P. Validade:</t>
  </si>
  <si>
    <t>Razão Social:</t>
  </si>
  <si>
    <t>Telefone:</t>
  </si>
  <si>
    <t>P. Garantia:</t>
  </si>
  <si>
    <t>CNPJ:</t>
  </si>
  <si>
    <t>E-mail:</t>
  </si>
  <si>
    <t>G</t>
  </si>
  <si>
    <t>Orçamento Sintética</t>
  </si>
  <si>
    <r>
      <rPr>
        <b/>
        <sz val="8"/>
        <color indexed="8"/>
        <rFont val="Arial"/>
        <family val="2"/>
      </rPr>
      <t xml:space="preserve">Objeto: </t>
    </r>
    <r>
      <rPr>
        <sz val="8"/>
        <color indexed="8"/>
        <rFont val="Arial"/>
        <family val="2"/>
      </rPr>
      <t>Adequações de acessibilidade nas áreas internas do edifício da Promotoria de Justiça de Samambaia</t>
    </r>
  </si>
  <si>
    <r>
      <rPr>
        <b/>
        <sz val="8"/>
        <color indexed="8"/>
        <rFont val="Arial"/>
        <family val="2"/>
      </rPr>
      <t>Local:</t>
    </r>
    <r>
      <rPr>
        <sz val="8"/>
        <color indexed="8"/>
        <rFont val="Arial"/>
        <family val="2"/>
      </rPr>
      <t xml:space="preserve"> Quadra 302 Conjunto 1, Lote 2, Samambaia Sul (Samambaia) - DF</t>
    </r>
  </si>
  <si>
    <t>Insumos e Serviços</t>
  </si>
  <si>
    <t>Classificação</t>
  </si>
  <si>
    <t>Marca</t>
  </si>
  <si>
    <t>Modelo</t>
  </si>
  <si>
    <t>************</t>
  </si>
  <si>
    <t xml:space="preserve"> 07.02.300.8 </t>
  </si>
  <si>
    <t xml:space="preserve"> 07.02.300.9 </t>
  </si>
  <si>
    <t>ISS (2% após desconto das mercadorias aplicadas)</t>
  </si>
  <si>
    <t>Mês 1</t>
  </si>
  <si>
    <t>Mês 2</t>
  </si>
  <si>
    <t>Mês 3</t>
  </si>
  <si>
    <t>Mês 4</t>
  </si>
  <si>
    <t>Valor Mensal</t>
  </si>
  <si>
    <r>
      <t xml:space="preserve">Preencha o percentual referente à mão-de-obra na célula </t>
    </r>
    <r>
      <rPr>
        <b/>
        <sz val="8"/>
        <color indexed="10"/>
        <rFont val="Arial"/>
        <family val="2"/>
      </rPr>
      <t xml:space="preserve">B202 </t>
    </r>
    <r>
      <rPr>
        <sz val="8"/>
        <rFont val="Arial"/>
        <family val="2"/>
      </rPr>
      <t xml:space="preserve">da </t>
    </r>
    <r>
      <rPr>
        <b/>
        <sz val="8"/>
        <rFont val="Arial"/>
        <family val="2"/>
      </rPr>
      <t>Planilha de Orçamento Sintético</t>
    </r>
    <r>
      <rPr>
        <sz val="8"/>
        <rFont val="Arial"/>
        <family val="2"/>
      </rPr>
      <t>;</t>
    </r>
  </si>
  <si>
    <t>Item</t>
  </si>
  <si>
    <t>Código</t>
  </si>
  <si>
    <t>Banco</t>
  </si>
  <si>
    <t>Descrição</t>
  </si>
  <si>
    <t>Und</t>
  </si>
  <si>
    <t>Quant.</t>
  </si>
  <si>
    <t>Valor Unit</t>
  </si>
  <si>
    <t>Total</t>
  </si>
  <si>
    <t>Peso (%)</t>
  </si>
  <si>
    <t xml:space="preserve"> 01 </t>
  </si>
  <si>
    <t>SERVIÇOS TÉCNICOS-PROFISSIONAIS</t>
  </si>
  <si>
    <t xml:space="preserve"> 01.08 </t>
  </si>
  <si>
    <t>TAXAS E EMOLUMENTOS</t>
  </si>
  <si>
    <t xml:space="preserve"> 01.08.1 </t>
  </si>
  <si>
    <t xml:space="preserve"> MPDFT0009 </t>
  </si>
  <si>
    <t>Próprio</t>
  </si>
  <si>
    <t>Registro do contrato junto ao conselho de classe (ART)</t>
  </si>
  <si>
    <t>vb</t>
  </si>
  <si>
    <t xml:space="preserve"> 02 </t>
  </si>
  <si>
    <t>SERVIÇOS PRELIMINARES</t>
  </si>
  <si>
    <t xml:space="preserve"> 02.01 </t>
  </si>
  <si>
    <t>CANTEIRO DE OBRAS</t>
  </si>
  <si>
    <t xml:space="preserve"> 02.01.400 </t>
  </si>
  <si>
    <t>Proteção e Sinalização</t>
  </si>
  <si>
    <t xml:space="preserve"> 02.01.400.1 </t>
  </si>
  <si>
    <t xml:space="preserve"> 97051 </t>
  </si>
  <si>
    <t>SINAPI</t>
  </si>
  <si>
    <t>SINALIZAÇÃO COM FITA FIXADA NA ESTRUTURA. AF_11/2017</t>
  </si>
  <si>
    <t>M</t>
  </si>
  <si>
    <t xml:space="preserve"> 02.01.400.2 </t>
  </si>
  <si>
    <t xml:space="preserve"> MPDFT0714 </t>
  </si>
  <si>
    <t>Copia da ORSE (3642) - Lona plástica preta para camada separadora de lastros ou proteção</t>
  </si>
  <si>
    <t>m²</t>
  </si>
  <si>
    <t xml:space="preserve"> 02.02 </t>
  </si>
  <si>
    <t>DEMOLIÇÃO</t>
  </si>
  <si>
    <t xml:space="preserve"> 02.02.100 </t>
  </si>
  <si>
    <t>Demolição Convencional</t>
  </si>
  <si>
    <t xml:space="preserve"> 02.02.100.1 </t>
  </si>
  <si>
    <t xml:space="preserve"> 97634 </t>
  </si>
  <si>
    <t>DEMOLIÇÃO DE REVESTIMENTO CERÂMICO, DE FORMA MECANIZADA COM MARTELETE, SEM REAPROVEITAMENTO. AF_12/2017</t>
  </si>
  <si>
    <t xml:space="preserve"> 02.02.100.2 </t>
  </si>
  <si>
    <t xml:space="preserve"> 97632 </t>
  </si>
  <si>
    <t>DEMOLIÇÃO DE RODAPÉ CERÂMICO, DE FORMA MANUAL, SEM REAPROVEITAMENTO. AF_12/2017</t>
  </si>
  <si>
    <t xml:space="preserve"> 02.02.100.3 </t>
  </si>
  <si>
    <t xml:space="preserve"> 97625 </t>
  </si>
  <si>
    <t>DEMOLIÇÃO DE ALVENARIA PARA QUALQUER TIPO DE BLOCO, DE FORMA MECANIZADA, SEM REAPROVEITAMENTO. AF_12/2017</t>
  </si>
  <si>
    <t>m³</t>
  </si>
  <si>
    <t xml:space="preserve"> 02.02.100.4 </t>
  </si>
  <si>
    <t xml:space="preserve"> MPDFT0922 </t>
  </si>
  <si>
    <t>Cópia da Orse (35) - Demolição de piso vinílico, exclusive contrapiso</t>
  </si>
  <si>
    <t xml:space="preserve"> 02.02.300 </t>
  </si>
  <si>
    <t>Remoções</t>
  </si>
  <si>
    <t xml:space="preserve"> 02.02.300.1 </t>
  </si>
  <si>
    <t xml:space="preserve"> 97663 </t>
  </si>
  <si>
    <t>REMOÇÃO DE LOUÇAS, DE FORMA MANUAL, SEM REAPROVEITAMENTO. AF_12/2017</t>
  </si>
  <si>
    <t>UN</t>
  </si>
  <si>
    <t xml:space="preserve"> 02.02.300.2 </t>
  </si>
  <si>
    <t xml:space="preserve"> MPDFT0888 </t>
  </si>
  <si>
    <t>Cópia da Iopes (010225) - Retirada de peças de granito - bancada, banca, balcão, prateleira</t>
  </si>
  <si>
    <t xml:space="preserve"> 02.02.300.3 </t>
  </si>
  <si>
    <t xml:space="preserve"> 97644 </t>
  </si>
  <si>
    <t>REMOÇÃO DE PORTAS, DE FORMA MANUAL, SEM REAPROVEITAMENTO. AF_12/2017</t>
  </si>
  <si>
    <t xml:space="preserve"> 02.02.300.4 </t>
  </si>
  <si>
    <t xml:space="preserve"> 97666 </t>
  </si>
  <si>
    <t>REMOÇÃO DE METAIS SANITÁRIOS, DE FORMA MANUAL, SEM REAPROVEITAMENTO. AF_12/2017</t>
  </si>
  <si>
    <t xml:space="preserve"> 02.02.300.5 </t>
  </si>
  <si>
    <t xml:space="preserve"> MPDFT0105 </t>
  </si>
  <si>
    <t>Copia da ORSE (227) - Remoção de estrutura metálica chumbada em concreto (alambrado, guarda-corpo)</t>
  </si>
  <si>
    <t xml:space="preserve"> 02.02.300.6 </t>
  </si>
  <si>
    <t xml:space="preserve"> 97641 </t>
  </si>
  <si>
    <t>REMOÇÃO DE FORRO DE GESSO, DE FORMA MANUAL, SEM REAPROVEITAMENTO. AF_12/2017</t>
  </si>
  <si>
    <t xml:space="preserve"> 02.02.300.7 </t>
  </si>
  <si>
    <t xml:space="preserve"> MPDFT0601 </t>
  </si>
  <si>
    <t>Copia da CPOS (04.09.080) - Retirada de batente, corrimão ou peças lineares metálicas, fixados</t>
  </si>
  <si>
    <t>m</t>
  </si>
  <si>
    <t xml:space="preserve"> 02.02.300.8 </t>
  </si>
  <si>
    <t xml:space="preserve"> MPDFT0903 </t>
  </si>
  <si>
    <t>Copia da SBC (022441) - REMOÇÃO DE DIVISÓRIAS SANITÁRIA DE MADEIRA</t>
  </si>
  <si>
    <t xml:space="preserve"> 02.02.300.9 </t>
  </si>
  <si>
    <t xml:space="preserve"> MPDFT0784 </t>
  </si>
  <si>
    <t>Copia da SINAPI (100717) - Retirada de laminado melamínico e lixamento manual de superfície</t>
  </si>
  <si>
    <t xml:space="preserve"> 04 </t>
  </si>
  <si>
    <t>ARQUITETURA E ELEMENTOS DE URBANISMO</t>
  </si>
  <si>
    <t xml:space="preserve"> 04.01 </t>
  </si>
  <si>
    <t>ARQUITETURA</t>
  </si>
  <si>
    <t xml:space="preserve"> 04.01.100 </t>
  </si>
  <si>
    <t>Paredes</t>
  </si>
  <si>
    <t xml:space="preserve"> 04.01.100.1 </t>
  </si>
  <si>
    <t xml:space="preserve"> 87515 </t>
  </si>
  <si>
    <t>ALVENARIA DE VEDAÇÃO DE BLOCOS CERÂMICOS FURADOS NA HORIZONTAL DE 9X14X19CM (ESPESSURA 9CM) DE PAREDES COM ÁREA LÍQUIDA MENOR QUE 6M² COM VÃOS E ARGAMASSA DE ASSENTAMENTO COM PREPARO EM BETONEIRA. AF_06/2014</t>
  </si>
  <si>
    <t xml:space="preserve"> 04.01.100.2 </t>
  </si>
  <si>
    <t xml:space="preserve"> 93202 </t>
  </si>
  <si>
    <t>FIXAÇÃO (ENCUNHAMENTO) DE ALVENARIA DE VEDAÇÃO COM TIJOLO MACIÇO. AF_03/2016</t>
  </si>
  <si>
    <t xml:space="preserve"> 04.01.100.3 </t>
  </si>
  <si>
    <t xml:space="preserve"> MPDFT0119 </t>
  </si>
  <si>
    <t>Divisória sanitários e vestiários em laminado estrutural TS (maciço), branco, com e = 10 mm, dupla face decorativa texturizada, modelo Alcoplac Normatizado, fab. Neocom incluindo portas e conjunto de ferragens</t>
  </si>
  <si>
    <t xml:space="preserve"> 04.01.230 </t>
  </si>
  <si>
    <t>Esquadria de madeira</t>
  </si>
  <si>
    <t xml:space="preserve"> 04.01.230.1 </t>
  </si>
  <si>
    <t xml:space="preserve"> MPDFT0892 </t>
  </si>
  <si>
    <t>Porta de madeira (PM), DM 0,80 x 2,10 m, acabamento em laminado melamínico texturizado, inclusive dobradiça, fechadura e grelha</t>
  </si>
  <si>
    <t>un</t>
  </si>
  <si>
    <t xml:space="preserve"> 04.01.230.2 </t>
  </si>
  <si>
    <t xml:space="preserve"> MPDFT0891 </t>
  </si>
  <si>
    <t>Porta de madeira (PM), DM 0,90 x 2,10 m, acabamento em laminado melamínico texturizado, inclusive dobradiça, fechadura, barra de apoio e grelha</t>
  </si>
  <si>
    <t xml:space="preserve"> 04.01.250 </t>
  </si>
  <si>
    <t>Esquadria de alumínio</t>
  </si>
  <si>
    <t xml:space="preserve"> 04.01.250.1 </t>
  </si>
  <si>
    <t xml:space="preserve"> 91341 </t>
  </si>
  <si>
    <t>PORTA EM ALUMÍNIO DE ABRIR TIPO VENEZIANA COM GUARNIÇÃO, FIXAÇÃO COM PARAFUSOS - FORNECIMENTO E INSTALAÇÃO. AF_12/2019</t>
  </si>
  <si>
    <t xml:space="preserve"> 04.01.300 </t>
  </si>
  <si>
    <t>Vidros e Plásticos</t>
  </si>
  <si>
    <t xml:space="preserve"> 04.01.300.1 </t>
  </si>
  <si>
    <t xml:space="preserve"> 85005 </t>
  </si>
  <si>
    <t>ESPELHO CRISTAL, ESPESSURA 4MM, COM PARAFUSOS DE FIXACAO, SEM MOLDURA</t>
  </si>
  <si>
    <t xml:space="preserve"> 04.01.510 </t>
  </si>
  <si>
    <t>Revestimentos de pisos</t>
  </si>
  <si>
    <t xml:space="preserve"> 04.01.510.1 </t>
  </si>
  <si>
    <t xml:space="preserve"> MPDFT0029 </t>
  </si>
  <si>
    <t>Copia da SINAPI (87640) - Regularização / preparação de superfície horizontal com argamassa, traço 1:3 (cimento e areia), preparo mecânico, espessura média 4cm</t>
  </si>
  <si>
    <t xml:space="preserve"> 04.01.510.2 </t>
  </si>
  <si>
    <t xml:space="preserve"> MPDFT1042 </t>
  </si>
  <si>
    <t>Copia da SINAPI (87263) - Porcelanato 60x60cm, linha Mineral (cod. 22285E), cor Argento, acabamento natural, fab. Portobello</t>
  </si>
  <si>
    <t xml:space="preserve"> 04.01.510.3 </t>
  </si>
  <si>
    <t xml:space="preserve"> MPDFT0890 </t>
  </si>
  <si>
    <t>Copia da SINAPI (88650) - Rodapé em porcelanato cinza escuro, DM 20x90cm, linha Mineral, cor Argento, acabamento natural, ref. 21447E, fab. Portobello</t>
  </si>
  <si>
    <t xml:space="preserve"> 04.01.510.4 </t>
  </si>
  <si>
    <t xml:space="preserve"> MPDFT1041 </t>
  </si>
  <si>
    <t>Copia da SINAPI (87263) - Porcelanato 60x60cm, linha Mineral (cod. 22281E), cor Portland, acabamento natural, fab. Portobello</t>
  </si>
  <si>
    <t xml:space="preserve"> 04.01.510.5 </t>
  </si>
  <si>
    <t xml:space="preserve"> MPDFT0889 </t>
  </si>
  <si>
    <t>Copia da SINAPI (88650) - Rodapé cinza claro acabamento natural, dimensões 20x90cm, Portobello - Linha Mineral, cor Portland - cód 21445E</t>
  </si>
  <si>
    <t xml:space="preserve"> 04.01.510.6 </t>
  </si>
  <si>
    <t xml:space="preserve"> MPDFT1043 </t>
  </si>
  <si>
    <t>Copia da CPOS (21.02.311) - Piso vinílico autoportante em placas de 50x50cm, linha Square, Coleção Acoustic, cor cinza, ref. 24560032, fab. Tarkett, inclusive massa autonivelante e=3mm</t>
  </si>
  <si>
    <t xml:space="preserve"> 04.01.510.7 </t>
  </si>
  <si>
    <t xml:space="preserve"> MPDFT0850 </t>
  </si>
  <si>
    <t>Cóipa SINAPI (72183+72137) - Piso em concreto estrutural de 25MPa, acabamento desempenado, espessura de 10cm, armado com tela soldada Q196 barra 5mm</t>
  </si>
  <si>
    <t xml:space="preserve"> 04.01.510.8 </t>
  </si>
  <si>
    <t xml:space="preserve"> MPDFT0170 </t>
  </si>
  <si>
    <t>Lastro de brita nº 1, espessura de 5cm, incluindo lona plástica para isolar o lastro do solo</t>
  </si>
  <si>
    <t xml:space="preserve"> 04.01.510.9 </t>
  </si>
  <si>
    <t xml:space="preserve"> MPDFT0907 </t>
  </si>
  <si>
    <t>Copia da SINAPI (87263) - Porcelanato para escada 32 x 60 cm com friso, linha Mineral Técnica (cód. 21757E), cor Argento, acabamento natural Fab. Portobello</t>
  </si>
  <si>
    <t xml:space="preserve"> 04.01.530 </t>
  </si>
  <si>
    <t>Revestimentos de paredes</t>
  </si>
  <si>
    <t xml:space="preserve"> 04.01.530.1 </t>
  </si>
  <si>
    <t xml:space="preserve"> 87879 </t>
  </si>
  <si>
    <t>CHAPISCO APLICADO EM ALVENARIAS E ESTRUTURAS DE CONCRETO INTERNAS, COM COLHER DE PEDREIRO.  ARGAMASSA TRAÇO 1:3 COM PREPARO EM BETONEIRA 400L. AF_06/2014</t>
  </si>
  <si>
    <t xml:space="preserve"> 04.01.530.2 </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</si>
  <si>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</si>
  <si>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</si>
  <si>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04.01.530.3 </t>
  </si>
  <si>
    <t xml:space="preserve"> MPDFT1049 </t>
  </si>
  <si>
    <t>Cópia SINAPI (72200) - Laminado melamínico, acabamento texturizado, Polar, espessura 1,3mm, referência L190, fab. Fórmica</t>
  </si>
  <si>
    <t xml:space="preserve"> 04.01.530.4 </t>
  </si>
  <si>
    <t xml:space="preserve"> MPDFT0921 </t>
  </si>
  <si>
    <t>Copia da SINAPI (87242) - Cerâmica grês, 30x60cm, linha White Home 97745E, cor Bianco Bold, fab. Portobello</t>
  </si>
  <si>
    <t xml:space="preserve"> 04.01.530.5 </t>
  </si>
  <si>
    <t xml:space="preserve"> MPDFT1045 </t>
  </si>
  <si>
    <t>Cópia SINAPI (87242) - Pastilha de porcelana 5,0x5,0cm, linha Engenharia, cor Boráx, fab. Atlas (ref.SG8414), assentada com argamassa pré-fabricada, incluindo rejuntamento</t>
  </si>
  <si>
    <t xml:space="preserve"> 04.01.550 </t>
  </si>
  <si>
    <t>Revestimentos de forro</t>
  </si>
  <si>
    <t xml:space="preserve"> 04.01.550.1 </t>
  </si>
  <si>
    <t xml:space="preserve"> MPDFT0866 </t>
  </si>
  <si>
    <t>Forro estruturado em placas de gesso acartonado, modelo D-112 unidirecional - 1ST 12,5/BR</t>
  </si>
  <si>
    <t xml:space="preserve"> 04.01.550.2 </t>
  </si>
  <si>
    <t xml:space="preserve"> MPDFT0015 </t>
  </si>
  <si>
    <t>Copia da SINAPI (96121) - Perfil tabica fechada, lisa, formato z, em aço galvanizado natural, largura total na horizontal 40mm, para estrutura forro drywall</t>
  </si>
  <si>
    <t xml:space="preserve"> 04.01.560 </t>
  </si>
  <si>
    <t>Pinturas</t>
  </si>
  <si>
    <t xml:space="preserve"> 04.01.560.1 </t>
  </si>
  <si>
    <t xml:space="preserve"> 88486 </t>
  </si>
  <si>
    <t>APLICAÇÃO MANUAL DE PINTURA COM TINTA LÁTEX PVA EM TETO, DUAS DEMÃOS. AF_06/2014</t>
  </si>
  <si>
    <t xml:space="preserve"> 04.01.560.2 </t>
  </si>
  <si>
    <t xml:space="preserve"> 88496 </t>
  </si>
  <si>
    <t>APLICAÇÃO E LIXAMENTO DE MASSA LÁTEX EM TETO, DUAS DEMÃOS. AF_06/2014</t>
  </si>
  <si>
    <t xml:space="preserve"> 04.01.560.3 </t>
  </si>
  <si>
    <t xml:space="preserve"> 88489 </t>
  </si>
  <si>
    <t>APLICAÇÃO MANUAL DE PINTURA COM TINTA LÁTEX ACRÍLICA EM PAREDES, DUAS DEMÃOS. AF_06/2014</t>
  </si>
  <si>
    <t xml:space="preserve"> 04.01.560.4 </t>
  </si>
  <si>
    <t xml:space="preserve"> 88497 </t>
  </si>
  <si>
    <t>APLICAÇÃO E LIXAMENTO DE MASSA LÁTEX EM PAREDES, DUAS DEMÃOS. AF_06/2014</t>
  </si>
  <si>
    <t xml:space="preserve"> 04.01.560.5 </t>
  </si>
  <si>
    <t xml:space="preserve"> 100758 </t>
  </si>
  <si>
    <t>PINTURA COM TINTA ALQUÍDICA DE ACABAMENTO (ESMALTE SINTÉTICO ACETINADO) APLICADA A ROLO OU PINCEL SOBRE SUPERFÍCIES METÁLICAS (EXCETO PERFIL) EXECUTADO EM OBRA (02 DEMÃOS). AF_01/2020</t>
  </si>
  <si>
    <t xml:space="preserve"> 04.01.560.6 </t>
  </si>
  <si>
    <t xml:space="preserve"> 100722 </t>
  </si>
  <si>
    <t>PINTURA COM TINTA ALQUÍDICA DE FUNDO (TIPO ZARCÃO) APLICADA A ROLO OU PINCEL SOBRE SUPERFÍCIES METÁLICAS (EXCETO PERFIL) EXECUTADO EM OBRA (POR DEMÃO). AF_01/2020</t>
  </si>
  <si>
    <t xml:space="preserve"> 04.01.560.7 </t>
  </si>
  <si>
    <t xml:space="preserve"> 74245/001 </t>
  </si>
  <si>
    <t>PINTURA ACRILICA EM PISO CIMENTADO DUAS DEMAOS</t>
  </si>
  <si>
    <t xml:space="preserve"> 04.01.560.8 </t>
  </si>
  <si>
    <t xml:space="preserve"> 88484 </t>
  </si>
  <si>
    <t>APLICAÇÃO DE FUNDO SELADOR ACRÍLICO EM TETO, UMA DEMÃO. AF_06/2014</t>
  </si>
  <si>
    <t xml:space="preserve"> 04.01.560.9 </t>
  </si>
  <si>
    <t xml:space="preserve"> 88485 </t>
  </si>
  <si>
    <t>APLICAÇÃO DE FUNDO SELADOR ACRÍLICO EM PAREDES, UMA DEMÃO. AF_06/2014</t>
  </si>
  <si>
    <t xml:space="preserve"> 04.01.600 </t>
  </si>
  <si>
    <t>Impermeabilizações</t>
  </si>
  <si>
    <t xml:space="preserve"> 04.01.600.1 </t>
  </si>
  <si>
    <t xml:space="preserve"> 98555 </t>
  </si>
  <si>
    <t>IMPERMEABILIZAÇÃO DE SUPERFÍCIE COM ARGAMASSA POLIMÉRICA / MEMBRANA ACRÍLICA, 3 DEMÃOS. AF_06/2018</t>
  </si>
  <si>
    <t xml:space="preserve"> 04.01.700 </t>
  </si>
  <si>
    <t>Acabamentos e Arremates</t>
  </si>
  <si>
    <t xml:space="preserve"> 04.01.700.1 </t>
  </si>
  <si>
    <t xml:space="preserve"> 98689 </t>
  </si>
  <si>
    <t>SOLEIRA EM GRANITO, LARGURA 15 CM, ESPESSURA 2,0 CM. AF_06/2018</t>
  </si>
  <si>
    <t xml:space="preserve"> 04.01.700.2 </t>
  </si>
  <si>
    <t xml:space="preserve"> MPDFT1074 </t>
  </si>
  <si>
    <t>Copia da SETOP (PIS-FAI-005) - Fita de alerta antiderrapante com faixa fosforescente, para tráfego alto de pessoas, largura de 50mm, cor amarela, ref. Safety Walk linha Neon, fab. 3M</t>
  </si>
  <si>
    <t xml:space="preserve"> 04.01.800 </t>
  </si>
  <si>
    <t>Equipamentos, Metais e Acessórios</t>
  </si>
  <si>
    <t xml:space="preserve"> 04.01.800.1 </t>
  </si>
  <si>
    <t xml:space="preserve"> MPDFT0913 </t>
  </si>
  <si>
    <t>Corrimão duplo em tubo de aço inox acab. escovado Ø1,5" (3,81cm) - fixado em alvenaria</t>
  </si>
  <si>
    <t xml:space="preserve"> 04.01.800.2 </t>
  </si>
  <si>
    <t xml:space="preserve"> MPDFT0914 </t>
  </si>
  <si>
    <t>Cópia da Sinapi (99855) - Corrimão simples em tubo de aço inox acab. escovado Ø1,5" (3,81cm) - fixado em alvenaria ou guarda corpo</t>
  </si>
  <si>
    <t xml:space="preserve"> 04.01.800.3 </t>
  </si>
  <si>
    <t xml:space="preserve"> MPDFT0917 </t>
  </si>
  <si>
    <t>Guarda-corpo h=1,10m, em tubo de aço inox, acab. escovado, Ø2" (5,08cm) e vidro temperado laminado de segurança 10mm incolor</t>
  </si>
  <si>
    <t xml:space="preserve"> 04.01.800.4 </t>
  </si>
  <si>
    <t xml:space="preserve"> MPDFT0918 </t>
  </si>
  <si>
    <t>Complemento de corrimão simples para duplo 1 1/2", de aço galvanizado para pintura, fixado em alvenaria ou guarda corpo</t>
  </si>
  <si>
    <t xml:space="preserve"> 04.01.800.5 </t>
  </si>
  <si>
    <t xml:space="preserve"> MPDFT1075 </t>
  </si>
  <si>
    <t>Cópia SINAPI 99855 -Corrimão duplo de Ø 1.1/2" (38,1mm) em tubo de aço industrial, para pintura esmalte. Instalado em alvenaria</t>
  </si>
  <si>
    <t xml:space="preserve"> 04.01.800.6 </t>
  </si>
  <si>
    <t xml:space="preserve"> MPDFT0607 </t>
  </si>
  <si>
    <t>Plaquetas de sinalização em braile em placas de alumínio, escrita em alfabeto braile, identificando o pavimento em que o usuário se encontra, referência: Andaluz</t>
  </si>
  <si>
    <t xml:space="preserve"> 04.01.810 </t>
  </si>
  <si>
    <t>Sanitários e Vestiários</t>
  </si>
  <si>
    <t xml:space="preserve"> 04.01.810.1 </t>
  </si>
  <si>
    <t xml:space="preserve"> MPDFT0304 </t>
  </si>
  <si>
    <t>Copia da SINAPI (86904) - Lavatório de semi-encaixe (padrão), branco, fixado sobre a bancada. Linha Monte Carlo, cód.:L82.17, fab. Deca ou similar equivalante</t>
  </si>
  <si>
    <t xml:space="preserve"> 04.01.810.3 </t>
  </si>
  <si>
    <t xml:space="preserve"> MPDFT0303 </t>
  </si>
  <si>
    <t>Copia da SINAPI (86903) - Lavatório com coluna suspensa (PCD), branco. Linha Vogue Plus, cód.:L51.17 (lavatório) e cód.: CS1.17 (coluna suspensa), fab. Deca</t>
  </si>
  <si>
    <t xml:space="preserve"> 04.01.810.4 </t>
  </si>
  <si>
    <t xml:space="preserve"> MPDFT0148 </t>
  </si>
  <si>
    <t>Copia - Copia da SINAPI (95470) - Bacia sanitária, cor branco gelo, Linha Monte Carlo cód. P.8.17, fab. Deca com assento PLÁSTICO</t>
  </si>
  <si>
    <t xml:space="preserve"> 04.01.810.5 </t>
  </si>
  <si>
    <t xml:space="preserve"> MPDFT0149 </t>
  </si>
  <si>
    <t>Copia da SINAPI (95471) - Bacia sanitária, Linha Vogue Plus Conforto, cor branco gelo, código P. 510, fabricação Deca com assento PLÁSTICO</t>
  </si>
  <si>
    <t xml:space="preserve"> 04.01.810.6 </t>
  </si>
  <si>
    <t xml:space="preserve"> MPDFT0261 </t>
  </si>
  <si>
    <t>Copia da Sinapi (100858) - Mictório branco com sifão integrado, cód. M 715.17, fab. Deca - completo</t>
  </si>
  <si>
    <t xml:space="preserve"> 04.01.810.7 </t>
  </si>
  <si>
    <t xml:space="preserve"> MPDFT0898 </t>
  </si>
  <si>
    <t>Copia da SINAPI (98689) - Porta objeto / prateleira em granito e=2cm, fixada em alvenaria, L=0,15m</t>
  </si>
  <si>
    <t xml:space="preserve"> 04.01.810.8 </t>
  </si>
  <si>
    <t xml:space="preserve"> MPDFT0279 </t>
  </si>
  <si>
    <t>Copia da SEINFRA (C4642) - Banco articulado para banho, DM 70x45cm, assento em polipropileno com espessura de 30mm, articulações em aço inoxidável e sistema de travamento vertical, cor branco, Linha Acessibilidade, fab. Leve Vida</t>
  </si>
  <si>
    <t xml:space="preserve"> 04.01.810.9 </t>
  </si>
  <si>
    <t xml:space="preserve"> 100872 </t>
  </si>
  <si>
    <t>BARRA DE APOIO RETA, EM ALUMINIO, COMPRIMENTO 80 CM,  FIXADA NA PAREDE - FORNECIMENTO E INSTALAÇÃO. AF_01/2020</t>
  </si>
  <si>
    <t xml:space="preserve"> 04.01.810.10 </t>
  </si>
  <si>
    <t xml:space="preserve"> 100871 </t>
  </si>
  <si>
    <t>BARRA DE APOIO RETA, EM ALUMINIO, COMPRIMENTO 70 CM,  FIXADA NA PAREDE - FORNECIMENTO E INSTALAÇÃO. AF_01/2020</t>
  </si>
  <si>
    <t xml:space="preserve"> 04.01.810.11 </t>
  </si>
  <si>
    <t xml:space="preserve"> MPDFT0276 </t>
  </si>
  <si>
    <t>Copia da ORSE (12122) - Barra de apoio tubular reta 40cm, Ø31,75mm e=2mm, em alumínio, acabamento com pintura epóxi branca, Linha Acessibilidade, fab. Leve Vida</t>
  </si>
  <si>
    <t xml:space="preserve"> 04.01.810.12 </t>
  </si>
  <si>
    <t xml:space="preserve"> MPDFT0277 </t>
  </si>
  <si>
    <t>Copia - Copia da ORSE (12123) - Barra de apoio tubular curva de 30cm para lavatório, Ø31,75mm e=2mm, em alumínio, acabamento com pintura epóxi branca, Linha Acessibilidade, fab. Leve Vida ou similar equivalente</t>
  </si>
  <si>
    <t xml:space="preserve"> 04.01.810.14 </t>
  </si>
  <si>
    <t xml:space="preserve"> 100860 </t>
  </si>
  <si>
    <t>CHUVEIRO ELÉTRICO COMUM CORPO PLÁSTICO, TIPO DUCHA  FORNECIMENTO E INSTALAÇÃO. AF_01/2020</t>
  </si>
  <si>
    <t xml:space="preserve"> 04.01.810.15 </t>
  </si>
  <si>
    <t xml:space="preserve"> MPDFT0270 </t>
  </si>
  <si>
    <t>Conjunto de metais para lavatório em bancada de granito</t>
  </si>
  <si>
    <t>cj</t>
  </si>
  <si>
    <t xml:space="preserve"> 04.01.810.16 </t>
  </si>
  <si>
    <t xml:space="preserve"> 100864 </t>
  </si>
  <si>
    <t>BARRA DE APOIO EM "L", EM ACO INOX POLIDO 80 X 80 CM, FIXADA NA PAREDE - FORNECIMENTO E INSTALACAO. AF_01/2020</t>
  </si>
  <si>
    <t xml:space="preserve"> 04.01.810.17 </t>
  </si>
  <si>
    <t xml:space="preserve"> MPDFT0260 </t>
  </si>
  <si>
    <t>Conjunto de metais para lavatório com coluna suspensa (PCD) ou semi-encaixe, inclusive torneira de mesa com alavanca</t>
  </si>
  <si>
    <t xml:space="preserve"> 04.01.810.18 </t>
  </si>
  <si>
    <t xml:space="preserve"> MPDFT0259 </t>
  </si>
  <si>
    <t>Copia da (SINAPI 99635+SBC 190802) - Válvula de descarga com acabamento cromado duplo acionamento, antivandalismo, Linha Hidra Duo 1 1/2”, cód. 2545.C.112PRO e 4900.C.DUO.PRO, fab. Deca ou similar equivalente</t>
  </si>
  <si>
    <t xml:space="preserve"> 04.01.810.19 </t>
  </si>
  <si>
    <t xml:space="preserve"> MPDFT0919 </t>
  </si>
  <si>
    <t>Cópia da CAERN (1070222) - Grelha para ralo quadrado em aço inox AISI 304, fab. Tramontina, código 94535002, dimensões (comprimento x largura x altura) 100 x 100 x 4 mm</t>
  </si>
  <si>
    <t xml:space="preserve"> 04.01.810.20 </t>
  </si>
  <si>
    <t xml:space="preserve"> MPDFT0920 </t>
  </si>
  <si>
    <t>Cópia da CAERN (1070207) - Grelha quadrada para ralo 15x15cm, em aço inox AISI 304, ref. 94535103, fab. Tramontina</t>
  </si>
  <si>
    <t xml:space="preserve"> 04.01.810.21 </t>
  </si>
  <si>
    <t xml:space="preserve"> MPDFT0904 </t>
  </si>
  <si>
    <t>Cópia da CPOS (49.11.140) - Ralo linear em alumínio com grelha, dimensões 46x900mm, com saída central vertical, anodizado fosco, fab. Sekabox / Sekapiso</t>
  </si>
  <si>
    <t xml:space="preserve"> 04.01.810.22 </t>
  </si>
  <si>
    <t xml:space="preserve"> MPDFT0908 </t>
  </si>
  <si>
    <t>Copia da SINAPI (86895) - Bancada para lavatório em granito Branco Itaúnas, largura 0,30m, com saia e rodabanca, inclusive mão francesa</t>
  </si>
  <si>
    <t xml:space="preserve"> 04.01.810.23 </t>
  </si>
  <si>
    <t xml:space="preserve"> MPDFT0912 </t>
  </si>
  <si>
    <t>Copia da SBC (190085) - Cabide para divisória, em inox escovado, linha Alcoplac Normatizado, Fab. Neocom</t>
  </si>
  <si>
    <t xml:space="preserve"> 04.01.810.24 </t>
  </si>
  <si>
    <t xml:space="preserve"> MPDFT0138 </t>
  </si>
  <si>
    <t>Copia da SINAPI (86914) - Torneira de parede uso geral com arejador, metálica com acabamento cromado, Linha Standard, cód. 1154.C39, fab. Deca ou similar</t>
  </si>
  <si>
    <t xml:space="preserve"> 04.01.810.25 </t>
  </si>
  <si>
    <t xml:space="preserve"> MPDFT0273 </t>
  </si>
  <si>
    <t>Copia - Copia da SINAPI (86895) - Banco em granito, incluindo mão francesa</t>
  </si>
  <si>
    <t xml:space="preserve"> 04.01.810.26 </t>
  </si>
  <si>
    <t xml:space="preserve"> MPDFT0911 </t>
  </si>
  <si>
    <t>Copia da ORSE (2425) - Porta objetos em laminado melamínico (0,15 x 0,4 cm), cor Polar L190, linha Alcoplac Normatizado, Fab. Neocom</t>
  </si>
  <si>
    <t xml:space="preserve"> 04.01.830 </t>
  </si>
  <si>
    <t>de cozinha, copa e lavanderia</t>
  </si>
  <si>
    <t xml:space="preserve"> 04.01.830.1 </t>
  </si>
  <si>
    <t xml:space="preserve"> MPDFT0263 </t>
  </si>
  <si>
    <t>Copia da SINAPI (86872 + 86914 + 86883 + 86877) - Tanque de louça 40 litros com coluna e acessórios de metal, cor branco gelo GE17, cód. TQ.03 (tanque) e CT25 (coluna), fab. Deca</t>
  </si>
  <si>
    <t xml:space="preserve"> 04.01.830.2 </t>
  </si>
  <si>
    <t xml:space="preserve"> MPDFT0909 </t>
  </si>
  <si>
    <t>Copia da SINAPI (86889) -  Bancada para copa/ refeitório em granito Preto São Gabriel, largura 0,55m, com saia e rodabanca, inclusive mão francesa</t>
  </si>
  <si>
    <t xml:space="preserve"> 04.01.830.3 </t>
  </si>
  <si>
    <t xml:space="preserve"> MPDFT0356 </t>
  </si>
  <si>
    <t>Copia da SINAPI (86900) - Cuba de aço inox, DM 34x56x17 cm, linha Prime, mod. Retangular BL, ref. 94024206, fab. Tramontina, inclusive furo e colagem</t>
  </si>
  <si>
    <t xml:space="preserve"> 04.01.830.4 </t>
  </si>
  <si>
    <t xml:space="preserve"> MPDFT0272 </t>
  </si>
  <si>
    <t>Copia da SINAPI (86895) - Prateleira em granito, incluindo mão francesa</t>
  </si>
  <si>
    <t xml:space="preserve"> 04.01.830.5 </t>
  </si>
  <si>
    <t xml:space="preserve"> MPDFT0357 </t>
  </si>
  <si>
    <t>Copia da SINAPI (86909 + 86887 + 86877 + 86881) - Conjunto de metais para pia com cuba inox</t>
  </si>
  <si>
    <t xml:space="preserve"> 05 </t>
  </si>
  <si>
    <t>INSTALAÇÕES HIDRÁULICAS E SANITÁRIAS</t>
  </si>
  <si>
    <t xml:space="preserve"> 05.01 </t>
  </si>
  <si>
    <t>ÁGUA FRIA</t>
  </si>
  <si>
    <t xml:space="preserve"> 05.01.200 </t>
  </si>
  <si>
    <t>Tubulações e Conexões de PVC Rígido</t>
  </si>
  <si>
    <t xml:space="preserve"> 05.01.200.1 </t>
  </si>
  <si>
    <t xml:space="preserve"> MPDFT0924 </t>
  </si>
  <si>
    <t>Copia da SINAPI (91788) - (Composição representativa) do serviço de instalação de tubos de PVC, soldável, água fria, DO 75 mm, inclusive conexões, cortes e fixações</t>
  </si>
  <si>
    <t xml:space="preserve"> 05.01.200.2 </t>
  </si>
  <si>
    <t xml:space="preserve"> MPDFT0513 </t>
  </si>
  <si>
    <t>Cópia da Sinapi (91794) - (Composição representativa) do serviço de instalação de tubos de PVC, soldável, água fria, DN 60mm (instalado em prumada), inclusive conexões, cortes e fixações, para prédios.</t>
  </si>
  <si>
    <t xml:space="preserve"> 05.01.200.3 </t>
  </si>
  <si>
    <t xml:space="preserve"> 91788 </t>
  </si>
  <si>
    <t>(COMPOSIÇÃO REPRESENTATIVA) DO SERVIÇO DE INSTALAÇÃO DE TUBOS DE PVC, SOLDÁVEL, ÁGUA FRIA, DN 50 MM (INSTALADO EM PRUMADA), INCLUSIVE CONEXÕES, CORTES E FIXAÇÕES, PARA PRÉDIOS. AF_10/2015</t>
  </si>
  <si>
    <t xml:space="preserve"> 05.01.200.4 </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</si>
  <si>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</si>
  <si>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</si>
  <si>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05.01.200.5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</si>
  <si>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</si>
  <si>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</si>
  <si>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05.01.500 </t>
  </si>
  <si>
    <t>Aparelhos, Metais e Acessórios Sanitários</t>
  </si>
  <si>
    <t xml:space="preserve"> 05.01.500.1 </t>
  </si>
  <si>
    <t xml:space="preserve"> 94794 </t>
  </si>
  <si>
    <t>REGISTRO DE GAVETA BRUTO, LATÃO, ROSCÁVEL, 1 1/2, COM ACABAMENTO E CANOPLA CROMADOS, INSTALADO EM RESERVAÇÃO DE ÁGUA DE EDIFICAÇÃO QUE POSSUA RESERVATÓRIO DE FIBRA/FIBROCIMENTO  FORNECIMENTO E INSTALAÇÃO. AF_06/2016</t>
  </si>
  <si>
    <t xml:space="preserve"> 05.01.500.2 </t>
  </si>
  <si>
    <t xml:space="preserve"> 94792 </t>
  </si>
  <si>
    <t>REGISTRO DE GAVETA BRUTO, LATÃO, ROSCÁVEL, 1, COM ACABAMENTO E CANOPLA CROMADOS, INSTALADO EM RESERVAÇÃO DE ÁGUA DE EDIFICAÇÃO QUE POSSUA RESERVATÓRIO DE FIBRA/FIBROCIMENTO  FORNECIMENTO E INSTALAÇÃO. AF_06/2016</t>
  </si>
  <si>
    <t xml:space="preserve"> 05.01.500.4 </t>
  </si>
  <si>
    <t xml:space="preserve"> 89987 </t>
  </si>
  <si>
    <t>REGISTRO DE GAVETA BRUTO, LATÃO, ROSCÁVEL, 3/4", COM ACABAMENTO E CANOPLA CROMADOS. FORNECIDO E INSTALADO EM RAMAL DE ÁGUA. AF_12/2014</t>
  </si>
  <si>
    <t xml:space="preserve"> 05.01.500.5 </t>
  </si>
  <si>
    <t xml:space="preserve"> 89985 </t>
  </si>
  <si>
    <t>REGISTRO DE PRESSÃO BRUTO, LATÃO, ROSCÁVEL, 3/4", COM ACABAMENTO E CANOPLA CROMADOS. FORNECIDO E INSTALADO EM RAMAL DE ÁGUA. AF_12/2014</t>
  </si>
  <si>
    <t xml:space="preserve"> 05.01.700 </t>
  </si>
  <si>
    <t>Serviços diversos</t>
  </si>
  <si>
    <t xml:space="preserve"> 05.01.700.1 </t>
  </si>
  <si>
    <t xml:space="preserve"> MPDFT0109 </t>
  </si>
  <si>
    <t>Copia da CPOS (04.30.060) - Remoção de tubulação hidráulica em geral, incluindo conexões, caixas e ralos</t>
  </si>
  <si>
    <t xml:space="preserve"> 05.01.700.2 </t>
  </si>
  <si>
    <t xml:space="preserve"> 100323 </t>
  </si>
  <si>
    <t>LASTRO COM MATERIAL GRANULAR (AREIA MÉDIA), APLICADO EM PISOS OU RADIERS, ESPESSURA DE *10 CM*. AF_07/2019</t>
  </si>
  <si>
    <t xml:space="preserve"> 05.04 </t>
  </si>
  <si>
    <t>ESGOTOS SANITÁRIOS</t>
  </si>
  <si>
    <t xml:space="preserve"> 05.04.300 </t>
  </si>
  <si>
    <t>Tubulações e Conexões de PVC</t>
  </si>
  <si>
    <t xml:space="preserve"> 05.04.300.1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</si>
  <si>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</si>
  <si>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</si>
  <si>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05.04.300.2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</si>
  <si>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</si>
  <si>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</si>
  <si>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05.04.300.3 </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</si>
  <si>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</si>
  <si>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</si>
  <si>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05.04.300.4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</si>
  <si>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</si>
  <si>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</si>
  <si>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05.04.800 </t>
  </si>
  <si>
    <t>Acessórios</t>
  </si>
  <si>
    <t xml:space="preserve"> 05.04.800.1 </t>
  </si>
  <si>
    <t xml:space="preserve"> 89708 </t>
  </si>
  <si>
    <t>CAIXA SIFONADA, PVC, DN 150 X 185 X 75 MM, JUNTA ELÁSTICA, FORNECIDA E INSTALADA EM RAMAL DE DESCARGA OU EM RAMAL DE ESGOTO SANITÁRIO. AF_12/2014</t>
  </si>
  <si>
    <t xml:space="preserve"> 05.04.800.2 </t>
  </si>
  <si>
    <t xml:space="preserve"> 89707 </t>
  </si>
  <si>
    <t>CAIXA SIFONADA, PVC, DN 100 X 100 X 50 MM, JUNTA ELÁSTICA, FORNECIDA E INSTALADA EM RAMAL DE DESCARGA OU EM RAMAL DE ESGOTO SANITÁRIO. AF_12/2014</t>
  </si>
  <si>
    <t xml:space="preserve"> 05.04.800.3 </t>
  </si>
  <si>
    <t xml:space="preserve"> MPDFT0238 </t>
  </si>
  <si>
    <t>Copia da SINAPI (89708) - Caixa sifonada, PVC, DN 150x185x75mm, incluindo tampa hermética em aço inox - fornecimento e instalação</t>
  </si>
  <si>
    <t xml:space="preserve"> 05.04.800.4 </t>
  </si>
  <si>
    <t xml:space="preserve"> 98110 </t>
  </si>
  <si>
    <t>CAIXA DE GORDURA PEQUENA (CAPACIDADE: 19 L), CIRCULAR, EM PVC, DIÂMETRO INTERNO= 0,3 M. AF_05/2018</t>
  </si>
  <si>
    <t xml:space="preserve"> 05.04.800.5 </t>
  </si>
  <si>
    <t xml:space="preserve"> 97903 </t>
  </si>
  <si>
    <t>CAIXA ENTERRADA HIDRÁULICA RETANGULAR EM ALVENARIA COM TIJOLOS CERÂMICOS MACIÇOS, DIMENSÕES INTERNAS: 0,8X0,8X0,6 M PARA REDE DE ESGOTO. AF_05/2018</t>
  </si>
  <si>
    <t xml:space="preserve"> 05.04.900 </t>
  </si>
  <si>
    <t xml:space="preserve"> 05.04.900.1 </t>
  </si>
  <si>
    <t xml:space="preserve"> 05.04.900.2 </t>
  </si>
  <si>
    <t xml:space="preserve"> 91183 </t>
  </si>
  <si>
    <t>FIXAÇÃO DE TUBOS HORIZONTAIS DE PPR DIÂMETROS MAIORES QUE 40 MM E MENORES OU IGUAIS A 75 MM COM ABRAÇADEIRA METÁLICA FLEXÍVEL 18 MM, FIXADA DIRETAMENTE NA LAJE. AF_05/2015</t>
  </si>
  <si>
    <t xml:space="preserve"> 05.04.900.3 </t>
  </si>
  <si>
    <t xml:space="preserve"> 97114 </t>
  </si>
  <si>
    <t>EXECUÇÃO DE JUNTAS DE CONTRAÇÃO PARA PAVIMENTOS DE CONCRETO. AF_11/2017</t>
  </si>
  <si>
    <t xml:space="preserve"> 05.04.900.4 </t>
  </si>
  <si>
    <t xml:space="preserve"> 93358 </t>
  </si>
  <si>
    <t>ESCAVAÇÃO MANUAL DE VALA COM PROFUNDIDADE MENOR OU IGUAL A 1,30 M. AF_03/2016</t>
  </si>
  <si>
    <t xml:space="preserve"> 05.04.900.5 </t>
  </si>
  <si>
    <t xml:space="preserve"> 93382 </t>
  </si>
  <si>
    <t>REATERRO MANUAL DE VALAS COM COMPACTAÇÃO MECANIZADA. AF_04/2016</t>
  </si>
  <si>
    <t xml:space="preserve"> 06 </t>
  </si>
  <si>
    <t>INSTALAÇÕES ELÉTRICAS E ELETRÔNICAS</t>
  </si>
  <si>
    <t xml:space="preserve"> 06.01 </t>
  </si>
  <si>
    <t>INSTALAÇÕES ELÉTRICAS</t>
  </si>
  <si>
    <t xml:space="preserve"> 06.01.300 </t>
  </si>
  <si>
    <t>Rede Elétrica Primária</t>
  </si>
  <si>
    <t xml:space="preserve"> 06.01.300.1 </t>
  </si>
  <si>
    <t xml:space="preserve"> MPDFT0927 </t>
  </si>
  <si>
    <t>Quadro QT-N-SS - PJDIJ e PJSA</t>
  </si>
  <si>
    <t xml:space="preserve"> 06.01.300.2 </t>
  </si>
  <si>
    <t xml:space="preserve"> 92979 </t>
  </si>
  <si>
    <t>CABO DE COBRE FLEXÍVEL ISOLADO, 10 MM², ANTI-CHAMA 450/750 V, PARA DISTRIBUIÇÃO - FORNECIMENTO E INSTALAÇÃO. AF_12/2015</t>
  </si>
  <si>
    <t xml:space="preserve"> 06.01.300.3 </t>
  </si>
  <si>
    <t xml:space="preserve"> 95731 </t>
  </si>
  <si>
    <t>ELETRODUTO RÍGIDO SOLDÁVEL, PVC, DN 32 MM (1), APARENTE, INSTALADO EM PAREDE - FORNECIMENTO E INSTALAÇÃO. AF_11/2016_P</t>
  </si>
  <si>
    <t xml:space="preserve"> 06.01.300.4 </t>
  </si>
  <si>
    <t xml:space="preserve"> 95809 </t>
  </si>
  <si>
    <t>CONDULETE DE PVC, TIPO LL, PARA ELETRODUTO DE PVC SOLDÁVEL DN 32 MM (1</t>
  </si>
  <si>
    <t xml:space="preserve"> 06.01.400 </t>
  </si>
  <si>
    <t>Rede Elétrica Secundária</t>
  </si>
  <si>
    <t xml:space="preserve"> 06.01.400.1 </t>
  </si>
  <si>
    <t xml:space="preserve"> 91928 </t>
  </si>
  <si>
    <t>CABO DE COBRE FLEXÍVEL ISOLADO, 4 MM², ANTI-CHAMA 450/750 V, PARA CIRCUITOS TERMINAIS - FORNECIMENTO E INSTALAÇÃO. AF_12/2015</t>
  </si>
  <si>
    <t xml:space="preserve"> 06.01.400.2 </t>
  </si>
  <si>
    <t xml:space="preserve"> 91930 </t>
  </si>
  <si>
    <t>CABO DE COBRE FLEXÍVEL ISOLADO, 6 MM², ANTI-CHAMA 450/750 V, PARA CIRCUITOS TERMINAIS - FORNECIMENTO E INSTALAÇÃO. AF_12/2015</t>
  </si>
  <si>
    <t xml:space="preserve"> 06.01.400.4 </t>
  </si>
  <si>
    <t xml:space="preserve"> MPDFT0925 </t>
  </si>
  <si>
    <t>Cópia da CPOS (37.25.090) - Disjuntor tripolar caixa moldada 63A 50kA/380V Schneider LV429006+LV429032</t>
  </si>
  <si>
    <t xml:space="preserve"> 06.01.400.5 </t>
  </si>
  <si>
    <t xml:space="preserve"> MPDFT0359 </t>
  </si>
  <si>
    <t>Copia da CPOS (69.03.310) - Ponto de tomada no piso para equipamento de rede (PTER) = 1 ponto de tomada simples normal + 1 ponto de rede simples</t>
  </si>
  <si>
    <t xml:space="preserve"> 06.01.400.6 </t>
  </si>
  <si>
    <t xml:space="preserve"> MPDFT0358 </t>
  </si>
  <si>
    <t>Copia da CPOS (69.03.310) - Ponto de tomada no piso para estação de trabalho (PTET)= 1 ponto de tomada duplo essencial + 1 ponto de tomada simples normal + 1 ponto de rede duplo</t>
  </si>
  <si>
    <t xml:space="preserve"> 06.01.400.7 </t>
  </si>
  <si>
    <t xml:space="preserve"> MPDFT0872 </t>
  </si>
  <si>
    <t>Copia da CPOS (69.03.310) - Ponto de tomada no piso elevado = 1 ponto de tomada simples normal</t>
  </si>
  <si>
    <t xml:space="preserve"> 06.01.400.8 </t>
  </si>
  <si>
    <t xml:space="preserve"> MPDFT0362 </t>
  </si>
  <si>
    <t>Ponto de tomada simples (PTS) média</t>
  </si>
  <si>
    <t xml:space="preserve"> 06.01.400.9 </t>
  </si>
  <si>
    <t xml:space="preserve"> MPDFT0366 </t>
  </si>
  <si>
    <t>Ponto de tomada de potência (PTP) alta</t>
  </si>
  <si>
    <t xml:space="preserve"> 06.01.400.10 </t>
  </si>
  <si>
    <t xml:space="preserve"> 92023 </t>
  </si>
  <si>
    <t>INTERRUPTOR SIMPLES (1 MÓDULO) COM 1 TOMADA DE EMBUTIR 2P+T 10 A,  INCLUINDO SUPORTE E PLACA - FORNECIMENTO E INSTALAÇÃO. AF_12/2015</t>
  </si>
  <si>
    <t xml:space="preserve"> 06.01.400.11 </t>
  </si>
  <si>
    <t xml:space="preserve"> 91953 </t>
  </si>
  <si>
    <t>INTERRUPTOR SIMPLES (1 MÓDULO), 10A/250V, INCLUINDO SUPORTE E PLACA - FORNECIMENTO E INSTALAÇÃO. AF_12/2015</t>
  </si>
  <si>
    <t xml:space="preserve"> 06.01.400.12 </t>
  </si>
  <si>
    <t xml:space="preserve"> 91940 </t>
  </si>
  <si>
    <t>CAIXA RETANGULAR 4" X 2" MÉDIA (1,30 M DO PISO), PVC, INSTALADA EM PAREDE - FORNECIMENTO E INSTALAÇÃO. AF_12/2015</t>
  </si>
  <si>
    <t xml:space="preserve"> 06.01.400.13 </t>
  </si>
  <si>
    <t xml:space="preserve"> MPDFT0873 </t>
  </si>
  <si>
    <t>Luminária circular de embutir, com difusor translúcido recuado, refletor multifacetado em alumínio anodizado  alto brilho LED EF45-E12000840, cor alumínio - Lumicenter LED Solution</t>
  </si>
  <si>
    <t xml:space="preserve"> 06.01.400.14 </t>
  </si>
  <si>
    <t xml:space="preserve"> MPDFT0874 </t>
  </si>
  <si>
    <t>Cópia da SBC (061790) - Campainha de sinalização de emergência com acionador e sinaleira de porta para PCD - GRA branco.</t>
  </si>
  <si>
    <t xml:space="preserve"> 06.01.400.15 </t>
  </si>
  <si>
    <t xml:space="preserve"> MPDFT0352 </t>
  </si>
  <si>
    <t>Copia da SINAPI (95727) - Eletroduto rígido soldável, PVC cor cinza, dn 25mm (3/4”), aparente, instalado em teto – fornecimento e instalação</t>
  </si>
  <si>
    <t xml:space="preserve"> 06.01.400.17 </t>
  </si>
  <si>
    <t xml:space="preserve"> 95805 </t>
  </si>
  <si>
    <t>CONDULETE DE PVC, TIPO B, PARA ELETRODUTO DE PVC SOLDÁVEL DN 25 MM (3/4</t>
  </si>
  <si>
    <t xml:space="preserve"> 07 </t>
  </si>
  <si>
    <t>INSTALAÇÕES MECÂNICAS E DE UTILIDADES</t>
  </si>
  <si>
    <t xml:space="preserve"> 07.02 </t>
  </si>
  <si>
    <t>Ar Condicionado Central</t>
  </si>
  <si>
    <t xml:space="preserve"> 07.02.300 </t>
  </si>
  <si>
    <t>Redes de Dutos</t>
  </si>
  <si>
    <t xml:space="preserve"> 07.02.300.1 </t>
  </si>
  <si>
    <t xml:space="preserve"> MPDFT0880 </t>
  </si>
  <si>
    <t>Cópia da CPOS (61.10.574) - G1 - Grelha de exaustão, dimensões 225x125mm,  aletas fixas e horizontais, fabricada com perfis de alumínio extrudado, anodizado, na cor natural, incluindo registro de lâminas opostas e dupla deflexão. Modelo de referência: TROX AR/AG</t>
  </si>
  <si>
    <t xml:space="preserve"> 07.02.300.2 </t>
  </si>
  <si>
    <t xml:space="preserve"> MPDFT0879 </t>
  </si>
  <si>
    <t>Cópia da CPOS (61.10.574) - G2 - Grelha de exaustão, dimensões 225x225mm,  aletas fixas e horizontais, fabricada com perfis de alumínio extrudado, anodizado, na cor natural, incluindo registro de lâminas opostas e dupla deflexão. Modelo de referência: TROX AR/AG</t>
  </si>
  <si>
    <t xml:space="preserve"> 07.02.300.3 </t>
  </si>
  <si>
    <t xml:space="preserve"> MPDFT0881 </t>
  </si>
  <si>
    <t>Cópia da SBC (073893) - G3 - Grelha de exaustão de plástico para duto flexível diâmetro 100mm, com lâminas inclinadas. Modelo de referência: Soler&amp;Palau OTAM GR-100 ou similar equivalente.</t>
  </si>
  <si>
    <t xml:space="preserve"> 07.02.300.4 </t>
  </si>
  <si>
    <t xml:space="preserve"> MPDFT0060 </t>
  </si>
  <si>
    <t>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t>
  </si>
  <si>
    <t xml:space="preserve"> 07.02.300.5 </t>
  </si>
  <si>
    <t xml:space="preserve"> MPDFT0885 </t>
  </si>
  <si>
    <t>Cópia da SBC (070473) - Duto flexível #250 para ventilação ou exaustão, fabricado em alumínio e poliéster com espiral de arame de aço bronzeado, anticorrosivo e indeformável.  Modelo de referência: Multivac Aludec 60 CO2</t>
  </si>
  <si>
    <t xml:space="preserve"> 07.02.300.6 </t>
  </si>
  <si>
    <t xml:space="preserve"> MPDFT0440 </t>
  </si>
  <si>
    <t>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 ou similar equivalente.</t>
  </si>
  <si>
    <t xml:space="preserve"> MPDFT0886 </t>
  </si>
  <si>
    <t>Cópia da SBC (070473) - Duto flexível #100 para ventilação ou exaustão, fabricado em alumínio e poliéster com espiral de arame de aço bronzeado, anticorrosivo e indeformável.  Modelo de referência: Multivac Aludec 60 CO2</t>
  </si>
  <si>
    <t xml:space="preserve"> 07.02.300.7 </t>
  </si>
  <si>
    <t xml:space="preserve"> MPDFT0883 </t>
  </si>
  <si>
    <t>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t>
  </si>
  <si>
    <t xml:space="preserve"> MPDFT0882 </t>
  </si>
  <si>
    <t>Cópia da SBC (070473) - Duto flexível para ventilação ou exaustão #150, fabricado em alumínio e poliéster com espiral de arame de aço bronzeado, anticorrosivo e indeformável.  Modelo de referência: Multivac Aludec 60 CO2</t>
  </si>
  <si>
    <t xml:space="preserve"> 07.02.700 </t>
  </si>
  <si>
    <t>Serviços Diversos</t>
  </si>
  <si>
    <t xml:space="preserve"> 07.02.700.1 </t>
  </si>
  <si>
    <t xml:space="preserve"> MPDFT0893 </t>
  </si>
  <si>
    <t>Copia da ORSE (8857) - Remoção de Difusor de Ar-Condicionado</t>
  </si>
  <si>
    <t xml:space="preserve"> 07.02.700.2 </t>
  </si>
  <si>
    <t xml:space="preserve"> MPDFT0894 </t>
  </si>
  <si>
    <t>Copia da SIURB (176093) - RETIRADA DE DUTO DE EXAUSTÃO</t>
  </si>
  <si>
    <t xml:space="preserve"> 09 </t>
  </si>
  <si>
    <t>SERVIÇOS COMPLEMENTARES</t>
  </si>
  <si>
    <t xml:space="preserve"> 09.02 </t>
  </si>
  <si>
    <t>Limpeza de obra</t>
  </si>
  <si>
    <t xml:space="preserve"> 09.02.1 </t>
  </si>
  <si>
    <t xml:space="preserve"> 99811 </t>
  </si>
  <si>
    <t>LIMPEZA DE CONTRAPISO COM VASSOURA A SECO. AF_04/2019</t>
  </si>
  <si>
    <t xml:space="preserve"> 09.02.2 </t>
  </si>
  <si>
    <t xml:space="preserve"> 99805 </t>
  </si>
  <si>
    <t>LIMPEZA DE PISO CERÂMICO OU COM PEDRAS RÚSTICAS UTILIZANDO ÁCIDO MURIÁTICO. AF_04/2019</t>
  </si>
  <si>
    <t xml:space="preserve"> 09.02.3 </t>
  </si>
  <si>
    <t xml:space="preserve"> 99806 </t>
  </si>
  <si>
    <t>LIMPEZA DE REVESTIMENTO CERÂMICO EM PAREDE COM PANO ÚMIDO AF_04/2019</t>
  </si>
  <si>
    <t xml:space="preserve"> 09.02.4 </t>
  </si>
  <si>
    <t xml:space="preserve"> MPDFT0825 </t>
  </si>
  <si>
    <t>Transporte de material – bota-fora, D.M.T = 80,0 km</t>
  </si>
  <si>
    <t xml:space="preserve"> 10 </t>
  </si>
  <si>
    <t>SERVIÇOS AUXILIARES E ADMINISTRATIVOS</t>
  </si>
  <si>
    <t xml:space="preserve"> 10.01 </t>
  </si>
  <si>
    <t>Pessoal</t>
  </si>
  <si>
    <t xml:space="preserve"> 10.01.1 </t>
  </si>
  <si>
    <t xml:space="preserve"> 93572 </t>
  </si>
  <si>
    <t>ENCARREGADO GERAL DE OBRAS COM ENCARGOS COMPLEMENTARES</t>
  </si>
  <si>
    <t>MES</t>
  </si>
  <si>
    <t xml:space="preserve"> 10.01.2 </t>
  </si>
  <si>
    <t xml:space="preserve"> 90778 </t>
  </si>
  <si>
    <t>ENGENHEIRO CIVIL DE OBRA PLENO COM ENCARGOS COMPLEMENTARES</t>
  </si>
  <si>
    <t>H</t>
  </si>
  <si>
    <t>Total sem BDI</t>
  </si>
  <si>
    <t>Total do BDI</t>
  </si>
  <si>
    <t>Total Geral</t>
  </si>
  <si>
    <t>Data:</t>
  </si>
  <si>
    <t>Planilha Orçamentária Resumida</t>
  </si>
  <si>
    <t>Insumo</t>
  </si>
  <si>
    <t>Mão de Obra</t>
  </si>
  <si>
    <t>Composição</t>
  </si>
  <si>
    <t>Material</t>
  </si>
  <si>
    <t>CARGA MANUAL DE ENTULHO EM CAMINHAO BASCULANTE 6 M3</t>
  </si>
  <si>
    <t xml:space="preserve"> 72897 </t>
  </si>
  <si>
    <t>M3XKM</t>
  </si>
  <si>
    <t>TRANSPORTE COM CAMINHÃO BASCULANTE DE 6 M³, EM VIA URBANA PAVIMENTADA, ADICIONAL PARA DMT EXCEDENTE A 30 KM (UNIDADE: M3XKM). AF_07/2020</t>
  </si>
  <si>
    <t xml:space="preserve"> 97915 </t>
  </si>
  <si>
    <t>SERVENTE COM ENCARGOS COMPLEMENTARES</t>
  </si>
  <si>
    <t xml:space="preserve"> 88316 </t>
  </si>
  <si>
    <t>L</t>
  </si>
  <si>
    <t>AUXILIAR DE SERRALHEIRO COM ENCARGOS COMPLEMENTARES</t>
  </si>
  <si>
    <t xml:space="preserve"> 88251 </t>
  </si>
  <si>
    <t>SERRALHEIRO COM ENCARGOS COMPLEMENTARES</t>
  </si>
  <si>
    <t xml:space="preserve"> 88315 </t>
  </si>
  <si>
    <t>MONTADOR ELETROMECÃNICO COM ENCARGOS COMPLEMENTARES</t>
  </si>
  <si>
    <t xml:space="preserve"> 88279 </t>
  </si>
  <si>
    <t>Duto flexível #150 para ventilação ou exaustão, fabricado em alumínio e poliéster com espiral de arame de aço bronzeado, anticorrosivo e indeformável. Modelo de referência: Multivac Aludec 60 CO2</t>
  </si>
  <si>
    <t xml:space="preserve"> CM1692 </t>
  </si>
  <si>
    <t>APLICAÇÃO MANUAL DE PINTURA COM TINTA TEXTURIZADA ACRÍLICA EM PAREDES EXTERNAS DE CASAS, UMA COR. AF_06/2014</t>
  </si>
  <si>
    <t xml:space="preserve"> 88423 </t>
  </si>
  <si>
    <t>AJUDANTE ESPECIALIZADO COM ENCARGOS COMPLEMENTARES</t>
  </si>
  <si>
    <t xml:space="preserve"> 88243 </t>
  </si>
  <si>
    <t xml:space="preserve"> CM1386 </t>
  </si>
  <si>
    <t>MONTADOR (TUBO AÇO/EQUIPAMENTOS) COM ENCARGOS COMPLEMENTARES</t>
  </si>
  <si>
    <t xml:space="preserve"> 88277 </t>
  </si>
  <si>
    <t>Duto flexível #100 para ventilação ou exaustão, fabricado em alumínio e poliéster com espiral de arame de aço bronzeado, anticorrosivo e indeformável.  Modelo de referência: Multivac Aludec 60 CO2</t>
  </si>
  <si>
    <t xml:space="preserve"> CM1668 </t>
  </si>
  <si>
    <t>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t>
  </si>
  <si>
    <t xml:space="preserve"> CM1163 </t>
  </si>
  <si>
    <t>Duto flexível #250 para ventilação ou exaustão, fabricado em alumínio e poliéster com espiral de arame de aço bronzeado, anticorrosivo e indeformável.  Modelo de referência: Multivac Aludec 60 CO2</t>
  </si>
  <si>
    <t xml:space="preserve"> CM1667 </t>
  </si>
  <si>
    <t>Painel  MPU, pré-isolado de poli-isocianurato, revestido com duas lâminas de alumínio gofrado, (esp. 20mm) – ref. Multivac (inclusive perdas, acessórios de conexão, de vedação e de reforço)</t>
  </si>
  <si>
    <t xml:space="preserve"> CM0433 </t>
  </si>
  <si>
    <t>Grelha de exaustão de plástico para duto flexível diâmetro 100mm, com lâminas inclinadas. Modelo de referência: Soler&amp;Palau OTAM GR-100</t>
  </si>
  <si>
    <t xml:space="preserve"> CM0046 </t>
  </si>
  <si>
    <t>ENCANADOR OU BOMBEIRO HIDRÁULICO COM ENCARGOS COMPLEMENTARES</t>
  </si>
  <si>
    <t xml:space="preserve"> 88267 </t>
  </si>
  <si>
    <t>AUXILIAR DE ENCANADOR OU BOMBEIRO HIDRÁULICO COM ENCARGOS COMPLEMENTARES</t>
  </si>
  <si>
    <t xml:space="preserve"> 88248 </t>
  </si>
  <si>
    <t>Grelha de exaustão, dimensões 225x225mm, aletas fixas e horizontais, fabricada com perfis de alumínio extrudado, anodizado, na cor natural, incluindo registro de lâminas opostas e dupla deflexão. Modelo de referência: TROX AR/AG</t>
  </si>
  <si>
    <t xml:space="preserve"> CM1664 </t>
  </si>
  <si>
    <t>AJUDANTE DE OPERAÇÃO EM GERAL COM ENCARGOS COMPLEMENTARES</t>
  </si>
  <si>
    <t xml:space="preserve"> 88241 </t>
  </si>
  <si>
    <t>MONTADOR DE ELETROELETRÔNICOS COM ENCARGOS COMPLEMENTARES</t>
  </si>
  <si>
    <t xml:space="preserve"> 100307 </t>
  </si>
  <si>
    <t>G1 - Grelha de exaustão, dimensões 225x125mm,  aletas fixas e horizontais, fabricada com perfis de alumínio extrudado, anodizado, na cor natural, incluindo registro de lâminas opostas e dupla deflexão. Modelo de referência: TROX AR/A</t>
  </si>
  <si>
    <t xml:space="preserve"> CM1663 </t>
  </si>
  <si>
    <t>AUXILIAR DE ELETRICISTA COM ENCARGOS COMPLEMENTARES</t>
  </si>
  <si>
    <t xml:space="preserve"> 88247 </t>
  </si>
  <si>
    <t>ELETRICISTA COM ENCARGOS COMPLEMENTARES</t>
  </si>
  <si>
    <t xml:space="preserve"> 88264 </t>
  </si>
  <si>
    <t>ELETRODUTO/CONDULETE DE PVC RIGIDO, LISO, COR CINZA, DE 3/4", PARA INSTALACOES APARENTES (NBR 5410)</t>
  </si>
  <si>
    <t xml:space="preserve"> 00039253 </t>
  </si>
  <si>
    <t>FIXAÇÃO DE TUBOS HORIZONTAIS DE PVC, CPVC OU COBRE DIÂMETROS MENORES OU IGUAIS A 40 MM OU ELETROCALHAS ATÉ 150MM DE LARGURA, COM ABRAÇADEIRA METÁLICA RÍGIDA TIPO D 1/2, FIXADA EM PERFILADO EM LAJE. AF_05/2015</t>
  </si>
  <si>
    <t xml:space="preserve"> 91170 </t>
  </si>
  <si>
    <t>Campainha de sinalização de emergência com acionador e sinaleira de porta para PCD - GRA branco.</t>
  </si>
  <si>
    <t xml:space="preserve"> CM1662 </t>
  </si>
  <si>
    <t xml:space="preserve"> CM1661 </t>
  </si>
  <si>
    <t>Plug macho 2P+T para tomada</t>
  </si>
  <si>
    <t xml:space="preserve"> CM0261 </t>
  </si>
  <si>
    <t>CABO FLEXIVEL PVC 750 V, 3 CONDUTORES DE 1,5 MM2</t>
  </si>
  <si>
    <t xml:space="preserve"> 00034618 </t>
  </si>
  <si>
    <t>TOMADA ALTA DE EMBUTIR (1 MÓDULO), 2P+T 10 A, INCLUINDO SUPORTE E PLACA - FORNECIMENTO E INSTALAÇÃO. AF_12/2015</t>
  </si>
  <si>
    <t xml:space="preserve"> 91992 </t>
  </si>
</sst>
</file>

<file path=xl/styles.xml><?xml version="1.0" encoding="utf-8"?>
<styleSheet xmlns="http://schemas.openxmlformats.org/spreadsheetml/2006/main">
  <numFmts count="3">
    <numFmt numFmtId="43" formatCode="_-* #,##0.00_-;\-* #,##0.00_-;_-* &quot;-&quot;??_-;_-@_-"/>
    <numFmt numFmtId="164" formatCode="#,##0.00\ %"/>
    <numFmt numFmtId="165" formatCode="0.0000"/>
  </numFmts>
  <fonts count="35">
    <font>
      <sz val="11"/>
      <name val="Arial"/>
      <family val="1"/>
    </font>
    <font>
      <b/>
      <sz val="11"/>
      <name val="Arial"/>
      <family val="1"/>
    </font>
    <font>
      <b/>
      <sz val="10"/>
      <name val="Arial"/>
      <family val="1"/>
    </font>
    <font>
      <sz val="10"/>
      <color indexed="8"/>
      <name val="Arial"/>
      <family val="1"/>
    </font>
    <font>
      <sz val="10"/>
      <name val="Arial"/>
      <family val="1"/>
    </font>
    <font>
      <sz val="10"/>
      <name val="Arial"/>
      <family val="1"/>
    </font>
    <font>
      <sz val="11"/>
      <name val="Arial"/>
      <family val="1"/>
    </font>
    <font>
      <b/>
      <sz val="8"/>
      <name val="Arial"/>
      <family val="1"/>
    </font>
    <font>
      <sz val="8"/>
      <name val="Arial"/>
      <family val="2"/>
    </font>
    <font>
      <b/>
      <sz val="11"/>
      <name val="Arial"/>
      <family val="2"/>
    </font>
    <font>
      <b/>
      <sz val="8"/>
      <name val="Arial"/>
      <family val="2"/>
    </font>
    <font>
      <b/>
      <sz val="11"/>
      <color indexed="8"/>
      <name val="Arial"/>
      <family val="2"/>
    </font>
    <font>
      <sz val="10"/>
      <name val="Tahoma"/>
      <family val="2"/>
    </font>
    <font>
      <b/>
      <sz val="8"/>
      <name val="Arial"/>
      <family val="2"/>
      <charset val="1"/>
    </font>
    <font>
      <sz val="8"/>
      <name val="Arial"/>
      <family val="1"/>
    </font>
    <font>
      <sz val="10"/>
      <name val="Arial"/>
      <family val="2"/>
    </font>
    <font>
      <sz val="8"/>
      <color indexed="8"/>
      <name val="Arial"/>
      <family val="2"/>
    </font>
    <font>
      <sz val="10"/>
      <name val="Arial"/>
      <family val="2"/>
      <charset val="1"/>
    </font>
    <font>
      <sz val="8"/>
      <name val="Arial"/>
      <family val="2"/>
      <charset val="1"/>
    </font>
    <font>
      <b/>
      <sz val="10"/>
      <name val="Arial"/>
      <family val="2"/>
    </font>
    <font>
      <sz val="4"/>
      <name val="Arial"/>
      <family val="2"/>
    </font>
    <font>
      <b/>
      <sz val="8"/>
      <color indexed="8"/>
      <name val="Arial"/>
      <family val="2"/>
    </font>
    <font>
      <b/>
      <sz val="8"/>
      <color indexed="10"/>
      <name val="Arial"/>
      <family val="2"/>
    </font>
    <font>
      <b/>
      <u/>
      <sz val="8"/>
      <color indexed="10"/>
      <name val="Arial"/>
      <family val="2"/>
    </font>
    <font>
      <b/>
      <u/>
      <sz val="8"/>
      <color indexed="10"/>
      <name val="Arial"/>
      <family val="2"/>
    </font>
    <font>
      <b/>
      <sz val="8"/>
      <color indexed="10"/>
      <name val="Arial"/>
      <family val="2"/>
    </font>
    <font>
      <sz val="8"/>
      <color indexed="8"/>
      <name val="Arial"/>
      <family val="2"/>
    </font>
    <font>
      <b/>
      <sz val="8"/>
      <color indexed="8"/>
      <name val="Arial"/>
      <family val="1"/>
    </font>
    <font>
      <sz val="8"/>
      <color indexed="8"/>
      <name val="Arial"/>
      <family val="1"/>
    </font>
    <font>
      <sz val="11"/>
      <name val="Arial"/>
      <family val="2"/>
    </font>
    <font>
      <b/>
      <sz val="11"/>
      <color indexed="8"/>
      <name val="Arial"/>
      <family val="2"/>
      <charset val="1"/>
    </font>
    <font>
      <b/>
      <i/>
      <sz val="8"/>
      <color indexed="8"/>
      <name val="Arial"/>
      <family val="1"/>
    </font>
    <font>
      <b/>
      <sz val="8"/>
      <color indexed="8"/>
      <name val="Arial"/>
      <family val="2"/>
    </font>
    <font>
      <b/>
      <i/>
      <sz val="8"/>
      <color indexed="8"/>
      <name val="Arial"/>
      <family val="2"/>
    </font>
    <font>
      <i/>
      <sz val="8"/>
      <color indexed="8"/>
      <name val="Arial"/>
      <family val="2"/>
    </font>
  </fonts>
  <fills count="8">
    <fill>
      <patternFill patternType="none"/>
    </fill>
    <fill>
      <patternFill patternType="gray125"/>
    </fill>
    <fill>
      <patternFill patternType="solid">
        <fgColor indexed="9"/>
      </patternFill>
    </fill>
    <fill>
      <patternFill patternType="solid">
        <fgColor indexed="27"/>
      </patternFill>
    </fill>
    <fill>
      <patternFill patternType="solid">
        <fgColor indexed="22"/>
        <bgColor indexed="64"/>
      </patternFill>
    </fill>
    <fill>
      <patternFill patternType="solid">
        <fgColor indexed="13"/>
        <bgColor indexed="64"/>
      </patternFill>
    </fill>
    <fill>
      <patternFill patternType="solid">
        <fgColor indexed="27"/>
        <bgColor indexed="64"/>
      </patternFill>
    </fill>
    <fill>
      <patternFill patternType="solid">
        <fgColor indexed="13"/>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ck">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8"/>
      </left>
      <right/>
      <top style="thin">
        <color indexed="64"/>
      </top>
      <bottom/>
      <diagonal/>
    </border>
    <border>
      <left/>
      <right/>
      <top style="thin">
        <color indexed="64"/>
      </top>
      <bottom style="thin">
        <color indexed="22"/>
      </bottom>
      <diagonal/>
    </border>
    <border>
      <left/>
      <right/>
      <top style="thin">
        <color indexed="22"/>
      </top>
      <bottom style="thin">
        <color indexed="22"/>
      </bottom>
      <diagonal/>
    </border>
    <border>
      <left/>
      <right/>
      <top style="thin">
        <color indexed="22"/>
      </top>
      <bottom/>
      <diagonal/>
    </border>
    <border>
      <left/>
      <right/>
      <top/>
      <bottom style="thin">
        <color indexed="22"/>
      </bottom>
      <diagonal/>
    </border>
  </borders>
  <cellStyleXfs count="10">
    <xf numFmtId="0" fontId="0"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9" fontId="6" fillId="0" borderId="0" applyFont="0" applyFill="0" applyBorder="0" applyAlignment="0" applyProtection="0"/>
    <xf numFmtId="43" fontId="6" fillId="0" borderId="0" applyFont="0" applyFill="0" applyBorder="0" applyAlignment="0" applyProtection="0"/>
  </cellStyleXfs>
  <cellXfs count="211">
    <xf numFmtId="0" fontId="0" fillId="0" borderId="0" xfId="0"/>
    <xf numFmtId="0" fontId="5" fillId="2" borderId="0" xfId="0" applyFont="1"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3" fillId="2" borderId="1" xfId="0" applyFont="1" applyFill="1" applyBorder="1" applyAlignment="1">
      <alignment horizontal="right" vertical="top" wrapText="1"/>
    </xf>
    <xf numFmtId="0" fontId="8" fillId="0" borderId="1" xfId="0" applyFont="1" applyBorder="1" applyAlignment="1">
      <alignment horizontal="center" vertical="top" wrapText="1"/>
    </xf>
    <xf numFmtId="0" fontId="8" fillId="0" borderId="2" xfId="0" applyFont="1" applyBorder="1" applyAlignment="1">
      <alignment vertical="top"/>
    </xf>
    <xf numFmtId="0" fontId="8" fillId="0" borderId="3" xfId="0" applyFont="1" applyBorder="1" applyAlignment="1">
      <alignment vertical="top"/>
    </xf>
    <xf numFmtId="10" fontId="8" fillId="0" borderId="1" xfId="8" applyNumberFormat="1"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vertical="top"/>
    </xf>
    <xf numFmtId="10" fontId="10" fillId="0" borderId="1" xfId="8"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10" fillId="5" borderId="2" xfId="6" applyFont="1" applyFill="1" applyBorder="1" applyAlignment="1">
      <alignment horizontal="center" vertical="distributed" wrapText="1"/>
    </xf>
    <xf numFmtId="10" fontId="13" fillId="5" borderId="3" xfId="8" applyNumberFormat="1" applyFont="1" applyFill="1" applyBorder="1" applyAlignment="1">
      <alignment horizontal="center" vertical="distributed" wrapText="1"/>
    </xf>
    <xf numFmtId="0" fontId="10" fillId="6" borderId="2" xfId="6" applyFont="1" applyFill="1" applyBorder="1" applyAlignment="1">
      <alignment horizontal="center" vertical="distributed" wrapText="1"/>
    </xf>
    <xf numFmtId="10" fontId="13" fillId="6" borderId="3" xfId="8" applyNumberFormat="1" applyFont="1" applyFill="1" applyBorder="1" applyAlignment="1">
      <alignment horizontal="center" vertical="distributed" wrapText="1"/>
    </xf>
    <xf numFmtId="0" fontId="14" fillId="0" borderId="1" xfId="0" applyFont="1" applyBorder="1" applyAlignment="1">
      <alignment horizontal="center" vertical="top" wrapText="1"/>
    </xf>
    <xf numFmtId="0" fontId="14" fillId="0" borderId="2" xfId="0" applyFont="1" applyBorder="1" applyAlignment="1">
      <alignment vertical="top"/>
    </xf>
    <xf numFmtId="0" fontId="14" fillId="0" borderId="3" xfId="0" applyFont="1" applyBorder="1" applyAlignment="1">
      <alignment vertical="top"/>
    </xf>
    <xf numFmtId="10" fontId="14" fillId="0" borderId="1" xfId="8" applyNumberFormat="1" applyFont="1" applyFill="1" applyBorder="1" applyAlignment="1">
      <alignment horizontal="center" vertical="top" wrapText="1"/>
    </xf>
    <xf numFmtId="0" fontId="14" fillId="0" borderId="1" xfId="0" applyFont="1" applyBorder="1" applyAlignment="1">
      <alignment horizontal="left" vertical="top" wrapText="1"/>
    </xf>
    <xf numFmtId="10" fontId="13" fillId="4" borderId="3" xfId="8" applyNumberFormat="1" applyFont="1" applyFill="1" applyBorder="1" applyAlignment="1">
      <alignment horizontal="center" vertical="distributed" wrapText="1"/>
    </xf>
    <xf numFmtId="0" fontId="10" fillId="4" borderId="2" xfId="6" applyFont="1" applyFill="1" applyBorder="1" applyAlignment="1">
      <alignment horizontal="center" vertical="distributed" wrapText="1"/>
    </xf>
    <xf numFmtId="0" fontId="17" fillId="0" borderId="0" xfId="2" applyFont="1"/>
    <xf numFmtId="0" fontId="10" fillId="0" borderId="3" xfId="0" applyFont="1" applyBorder="1" applyAlignment="1">
      <alignment vertical="top"/>
    </xf>
    <xf numFmtId="0" fontId="18" fillId="0" borderId="1" xfId="0" applyFont="1" applyBorder="1" applyAlignment="1">
      <alignment horizontal="center" vertical="top" wrapText="1"/>
    </xf>
    <xf numFmtId="0" fontId="18" fillId="0" borderId="2" xfId="0" applyFont="1" applyBorder="1" applyAlignment="1">
      <alignment vertical="top"/>
    </xf>
    <xf numFmtId="0" fontId="18" fillId="0" borderId="3" xfId="0" applyFont="1" applyBorder="1" applyAlignment="1">
      <alignment vertical="top"/>
    </xf>
    <xf numFmtId="0" fontId="13" fillId="0" borderId="1" xfId="0" applyFont="1" applyBorder="1" applyAlignment="1">
      <alignment horizontal="center" vertical="top" wrapText="1"/>
    </xf>
    <xf numFmtId="0" fontId="13" fillId="0" borderId="2" xfId="0" applyFont="1" applyBorder="1" applyAlignment="1">
      <alignment vertical="top"/>
    </xf>
    <xf numFmtId="0" fontId="13" fillId="0" borderId="3" xfId="0" applyFont="1" applyBorder="1" applyAlignment="1">
      <alignment vertical="top"/>
    </xf>
    <xf numFmtId="10" fontId="18" fillId="0" borderId="1" xfId="8" applyNumberFormat="1" applyFont="1" applyFill="1" applyBorder="1" applyAlignment="1">
      <alignment horizontal="center" vertical="top" wrapText="1"/>
    </xf>
    <xf numFmtId="10" fontId="13" fillId="0" borderId="1" xfId="8" applyNumberFormat="1" applyFont="1" applyFill="1" applyBorder="1" applyAlignment="1">
      <alignment horizontal="center" vertical="top" wrapText="1"/>
    </xf>
    <xf numFmtId="0" fontId="0" fillId="0" borderId="0" xfId="2" applyFont="1"/>
    <xf numFmtId="0" fontId="0" fillId="0" borderId="0" xfId="2" applyFont="1" applyAlignment="1">
      <alignment wrapText="1"/>
    </xf>
    <xf numFmtId="0" fontId="0" fillId="0" borderId="0" xfId="2" applyFont="1" applyAlignment="1">
      <alignment horizontal="center"/>
    </xf>
    <xf numFmtId="0" fontId="15" fillId="0" borderId="0" xfId="2"/>
    <xf numFmtId="0" fontId="20" fillId="0" borderId="4" xfId="7" applyFont="1" applyBorder="1"/>
    <xf numFmtId="0" fontId="20" fillId="0" borderId="5" xfId="7" applyFont="1" applyBorder="1"/>
    <xf numFmtId="0" fontId="10" fillId="5" borderId="6" xfId="7" applyFont="1" applyFill="1" applyBorder="1" applyAlignment="1">
      <alignment horizontal="center"/>
    </xf>
    <xf numFmtId="0" fontId="21" fillId="5" borderId="7" xfId="5" applyFont="1" applyFill="1" applyBorder="1" applyAlignment="1">
      <alignment vertical="distributed" wrapText="1"/>
    </xf>
    <xf numFmtId="0" fontId="8" fillId="0" borderId="8" xfId="7" applyFont="1" applyBorder="1" applyAlignment="1">
      <alignment horizontal="center"/>
    </xf>
    <xf numFmtId="0" fontId="8" fillId="0" borderId="9" xfId="7" applyFont="1" applyBorder="1" applyAlignment="1">
      <alignment horizontal="justify" vertical="distributed" wrapText="1"/>
    </xf>
    <xf numFmtId="0" fontId="8" fillId="0" borderId="10" xfId="7" applyFont="1" applyBorder="1" applyAlignment="1">
      <alignment horizontal="center"/>
    </xf>
    <xf numFmtId="0" fontId="8" fillId="0" borderId="11" xfId="7" applyFont="1" applyBorder="1" applyAlignment="1">
      <alignment horizontal="justify" vertical="distributed" wrapText="1"/>
    </xf>
    <xf numFmtId="0" fontId="15" fillId="0" borderId="12" xfId="7" applyBorder="1"/>
    <xf numFmtId="0" fontId="15" fillId="0" borderId="13" xfId="7" applyBorder="1"/>
    <xf numFmtId="0" fontId="10" fillId="5" borderId="8" xfId="7" applyFont="1" applyFill="1" applyBorder="1" applyAlignment="1">
      <alignment horizontal="center"/>
    </xf>
    <xf numFmtId="0" fontId="21" fillId="5" borderId="9" xfId="5" applyFont="1" applyFill="1" applyBorder="1" applyAlignment="1">
      <alignment vertical="distributed" wrapText="1"/>
    </xf>
    <xf numFmtId="0" fontId="10" fillId="5" borderId="8" xfId="0" applyFont="1" applyFill="1" applyBorder="1" applyAlignment="1">
      <alignment horizontal="center"/>
    </xf>
    <xf numFmtId="0" fontId="21" fillId="5" borderId="9" xfId="3" applyFont="1" applyFill="1" applyBorder="1" applyAlignment="1">
      <alignment vertical="distributed" wrapText="1"/>
    </xf>
    <xf numFmtId="0" fontId="8" fillId="0" borderId="8" xfId="0" applyFont="1" applyBorder="1" applyAlignment="1">
      <alignment horizontal="center"/>
    </xf>
    <xf numFmtId="0" fontId="8" fillId="0" borderId="9" xfId="0" applyFont="1" applyBorder="1" applyAlignment="1">
      <alignment horizontal="justify" vertical="distributed" wrapText="1"/>
    </xf>
    <xf numFmtId="0" fontId="8" fillId="0" borderId="10" xfId="0" applyFont="1" applyBorder="1" applyAlignment="1">
      <alignment horizontal="center"/>
    </xf>
    <xf numFmtId="0" fontId="8" fillId="0" borderId="11" xfId="0" applyFont="1" applyBorder="1" applyAlignment="1">
      <alignment horizontal="justify" vertical="distributed" wrapText="1"/>
    </xf>
    <xf numFmtId="0" fontId="7" fillId="4" borderId="0" xfId="0" applyFont="1" applyFill="1" applyAlignment="1">
      <alignment horizontal="right" vertical="top" wrapText="1"/>
    </xf>
    <xf numFmtId="43" fontId="10" fillId="4" borderId="0" xfId="9" applyFont="1" applyFill="1" applyAlignment="1">
      <alignment vertical="top" wrapText="1"/>
    </xf>
    <xf numFmtId="43" fontId="10" fillId="4" borderId="0" xfId="9" applyFont="1" applyFill="1" applyAlignment="1">
      <alignment horizontal="center" vertical="top" wrapText="1"/>
    </xf>
    <xf numFmtId="0" fontId="16" fillId="0" borderId="4" xfId="4" applyFont="1" applyBorder="1" applyAlignment="1">
      <alignment horizontal="left" vertical="center"/>
    </xf>
    <xf numFmtId="0" fontId="16" fillId="0" borderId="14" xfId="4" applyFont="1" applyBorder="1" applyAlignment="1">
      <alignment horizontal="left" vertical="center"/>
    </xf>
    <xf numFmtId="0" fontId="16" fillId="0" borderId="15" xfId="4" applyFont="1" applyBorder="1" applyAlignment="1">
      <alignment horizontal="left" vertical="center"/>
    </xf>
    <xf numFmtId="0" fontId="16" fillId="0" borderId="15" xfId="0" applyFont="1" applyBorder="1" applyAlignment="1">
      <alignment vertical="center"/>
    </xf>
    <xf numFmtId="4" fontId="8" fillId="0" borderId="16" xfId="0" applyNumberFormat="1" applyFont="1" applyBorder="1" applyAlignment="1">
      <alignment vertical="center"/>
    </xf>
    <xf numFmtId="0" fontId="0" fillId="0" borderId="0" xfId="0" applyAlignment="1">
      <alignment vertical="center"/>
    </xf>
    <xf numFmtId="0" fontId="21" fillId="0" borderId="17" xfId="0" applyFont="1" applyBorder="1" applyAlignment="1">
      <alignment horizontal="center" vertical="center"/>
    </xf>
    <xf numFmtId="0" fontId="16" fillId="0" borderId="17" xfId="0" applyFont="1" applyBorder="1" applyAlignment="1">
      <alignment vertical="center"/>
    </xf>
    <xf numFmtId="0" fontId="16" fillId="0" borderId="16" xfId="4" applyFont="1" applyBorder="1" applyAlignment="1">
      <alignment horizontal="left" vertical="center"/>
    </xf>
    <xf numFmtId="0" fontId="8" fillId="0" borderId="12" xfId="3" applyFont="1" applyBorder="1" applyAlignment="1">
      <alignment horizontal="left" vertical="center"/>
    </xf>
    <xf numFmtId="0" fontId="16" fillId="0" borderId="13" xfId="4" applyFont="1" applyBorder="1" applyAlignment="1">
      <alignment horizontal="left" vertical="center"/>
    </xf>
    <xf numFmtId="0" fontId="8" fillId="0" borderId="4" xfId="3" applyFont="1" applyBorder="1" applyAlignment="1">
      <alignment horizontal="left" vertical="center"/>
    </xf>
    <xf numFmtId="0" fontId="16" fillId="0" borderId="5" xfId="4" applyFont="1" applyBorder="1" applyAlignment="1">
      <alignment horizontal="left" vertical="center"/>
    </xf>
    <xf numFmtId="0" fontId="21" fillId="0" borderId="18" xfId="4" applyFont="1" applyBorder="1" applyAlignment="1">
      <alignment horizontal="center" vertical="center"/>
    </xf>
    <xf numFmtId="17" fontId="16" fillId="0" borderId="4" xfId="4" applyNumberFormat="1" applyFont="1" applyBorder="1" applyAlignment="1">
      <alignment horizontal="left" vertical="center"/>
    </xf>
    <xf numFmtId="14" fontId="21" fillId="0" borderId="18" xfId="4" applyNumberFormat="1" applyFont="1" applyBorder="1" applyAlignment="1">
      <alignment horizontal="center" vertical="center"/>
    </xf>
    <xf numFmtId="0" fontId="27" fillId="5" borderId="2" xfId="0" applyFont="1" applyFill="1" applyBorder="1" applyAlignment="1">
      <alignment horizontal="left" vertical="top" wrapText="1"/>
    </xf>
    <xf numFmtId="4" fontId="27" fillId="5" borderId="1" xfId="0" applyNumberFormat="1" applyFont="1" applyFill="1" applyBorder="1" applyAlignment="1">
      <alignment horizontal="right" vertical="top" wrapText="1"/>
    </xf>
    <xf numFmtId="164" fontId="27" fillId="5"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0" fontId="27" fillId="5" borderId="1" xfId="0" applyFont="1" applyFill="1" applyBorder="1" applyAlignment="1">
      <alignment horizontal="left" vertical="center" wrapText="1"/>
    </xf>
    <xf numFmtId="4" fontId="27" fillId="5" borderId="1" xfId="0" applyNumberFormat="1" applyFont="1" applyFill="1" applyBorder="1" applyAlignment="1">
      <alignment horizontal="right" vertical="center" wrapText="1"/>
    </xf>
    <xf numFmtId="0" fontId="27" fillId="6" borderId="1" xfId="0" applyFont="1" applyFill="1" applyBorder="1" applyAlignment="1">
      <alignment horizontal="left" vertical="center" wrapText="1"/>
    </xf>
    <xf numFmtId="0" fontId="27" fillId="6" borderId="1" xfId="0" applyFont="1" applyFill="1" applyBorder="1" applyAlignment="1">
      <alignment horizontal="right" vertical="center" wrapText="1"/>
    </xf>
    <xf numFmtId="4" fontId="27" fillId="6" borderId="1" xfId="0" applyNumberFormat="1" applyFont="1" applyFill="1" applyBorder="1" applyAlignment="1">
      <alignment horizontal="right" vertical="center" wrapText="1"/>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justify" vertical="center" wrapText="1"/>
    </xf>
    <xf numFmtId="43" fontId="28" fillId="0" borderId="1" xfId="9" applyFont="1" applyFill="1" applyBorder="1" applyAlignment="1">
      <alignment horizontal="right" vertical="center" wrapText="1"/>
    </xf>
    <xf numFmtId="4" fontId="28" fillId="0" borderId="1" xfId="0" applyNumberFormat="1" applyFont="1" applyBorder="1" applyAlignment="1">
      <alignment horizontal="right" vertical="center" wrapText="1"/>
    </xf>
    <xf numFmtId="4" fontId="27" fillId="0" borderId="1" xfId="0" applyNumberFormat="1" applyFont="1" applyBorder="1" applyAlignment="1">
      <alignment horizontal="right" vertical="top" wrapText="1"/>
    </xf>
    <xf numFmtId="0" fontId="27" fillId="0" borderId="1" xfId="0" applyFont="1" applyBorder="1" applyAlignment="1">
      <alignment horizontal="left" vertical="top" wrapText="1"/>
    </xf>
    <xf numFmtId="0" fontId="27" fillId="0" borderId="1" xfId="0" applyFont="1" applyBorder="1" applyAlignment="1">
      <alignment horizontal="right" vertical="top" wrapText="1"/>
    </xf>
    <xf numFmtId="0" fontId="2" fillId="4" borderId="1" xfId="0"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65" fontId="16" fillId="0" borderId="14" xfId="4" applyNumberFormat="1" applyFont="1" applyBorder="1" applyAlignment="1">
      <alignment horizontal="left" vertical="center"/>
    </xf>
    <xf numFmtId="17" fontId="16" fillId="0" borderId="16" xfId="4" applyNumberFormat="1" applyFont="1" applyBorder="1" applyAlignment="1">
      <alignment horizontal="left" vertical="center"/>
    </xf>
    <xf numFmtId="0" fontId="8" fillId="0" borderId="0" xfId="0" applyFont="1" applyAlignment="1"/>
    <xf numFmtId="0" fontId="0" fillId="0" borderId="0" xfId="0" applyAlignment="1"/>
    <xf numFmtId="0" fontId="19" fillId="4" borderId="1" xfId="0" applyFont="1" applyFill="1" applyBorder="1" applyAlignment="1">
      <alignment horizontal="center" vertical="top" wrapText="1"/>
    </xf>
    <xf numFmtId="14" fontId="21" fillId="0" borderId="17" xfId="4" applyNumberFormat="1" applyFont="1" applyBorder="1" applyAlignment="1">
      <alignment horizontal="center" vertical="center"/>
    </xf>
    <xf numFmtId="0" fontId="14" fillId="0" borderId="1" xfId="0" applyFont="1" applyBorder="1" applyAlignment="1">
      <alignment horizontal="center" vertical="center" wrapText="1"/>
    </xf>
    <xf numFmtId="0" fontId="7"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165"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4" fontId="7" fillId="4" borderId="1" xfId="0" applyNumberFormat="1" applyFont="1" applyFill="1" applyBorder="1" applyAlignment="1">
      <alignment horizontal="right" vertical="center" wrapText="1"/>
    </xf>
    <xf numFmtId="165" fontId="28"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9" fontId="7" fillId="4" borderId="19" xfId="8" applyFont="1" applyFill="1" applyBorder="1" applyAlignment="1">
      <alignment horizontal="center" vertical="top" wrapText="1"/>
    </xf>
    <xf numFmtId="0" fontId="7" fillId="4" borderId="0" xfId="0" applyFont="1" applyFill="1" applyAlignment="1">
      <alignment horizontal="right" vertical="top"/>
    </xf>
    <xf numFmtId="43" fontId="7" fillId="4" borderId="0" xfId="9" applyFont="1" applyFill="1" applyAlignment="1">
      <alignment vertical="top" wrapText="1"/>
    </xf>
    <xf numFmtId="0" fontId="7" fillId="4" borderId="19" xfId="0" applyFont="1" applyFill="1" applyBorder="1" applyAlignment="1">
      <alignment horizontal="center" vertical="top" wrapText="1"/>
    </xf>
    <xf numFmtId="0" fontId="0" fillId="0" borderId="16"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8" xfId="0" applyBorder="1" applyAlignment="1">
      <alignment vertical="center"/>
    </xf>
    <xf numFmtId="0" fontId="21" fillId="0" borderId="18" xfId="0" applyFont="1" applyBorder="1" applyAlignment="1">
      <alignment horizontal="center" vertical="center"/>
    </xf>
    <xf numFmtId="0" fontId="0" fillId="0" borderId="0" xfId="0" applyBorder="1" applyAlignment="1">
      <alignment vertical="center"/>
    </xf>
    <xf numFmtId="0" fontId="3" fillId="2" borderId="0" xfId="0" applyFont="1" applyFill="1" applyBorder="1" applyAlignment="1">
      <alignment horizontal="right" vertical="top" wrapText="1"/>
    </xf>
    <xf numFmtId="10" fontId="31" fillId="5" borderId="22" xfId="8" applyNumberFormat="1" applyFont="1" applyFill="1" applyBorder="1" applyAlignment="1">
      <alignment horizontal="right" vertical="top" wrapText="1"/>
    </xf>
    <xf numFmtId="43" fontId="27" fillId="5" borderId="23" xfId="9" applyFont="1" applyFill="1" applyBorder="1" applyAlignment="1">
      <alignment horizontal="right" vertical="top" wrapText="1"/>
    </xf>
    <xf numFmtId="0" fontId="32" fillId="3" borderId="2" xfId="0" applyFont="1" applyFill="1" applyBorder="1" applyAlignment="1">
      <alignment horizontal="left" vertical="top" wrapText="1"/>
    </xf>
    <xf numFmtId="0" fontId="32" fillId="3" borderId="3" xfId="0" applyFont="1" applyFill="1" applyBorder="1" applyAlignment="1">
      <alignment horizontal="right" vertical="top" wrapText="1"/>
    </xf>
    <xf numFmtId="0" fontId="10" fillId="2" borderId="0" xfId="0" applyFont="1" applyFill="1" applyAlignment="1">
      <alignment horizontal="left" vertical="top" wrapText="1"/>
    </xf>
    <xf numFmtId="10" fontId="10" fillId="2" borderId="0" xfId="8" applyNumberFormat="1" applyFont="1" applyFill="1" applyAlignment="1">
      <alignment horizontal="right" vertical="top" wrapText="1"/>
    </xf>
    <xf numFmtId="4" fontId="10" fillId="2" borderId="0" xfId="0" applyNumberFormat="1" applyFont="1" applyFill="1" applyAlignment="1">
      <alignment horizontal="right" vertical="top" wrapText="1"/>
    </xf>
    <xf numFmtId="43" fontId="10" fillId="2" borderId="0" xfId="9" applyFont="1" applyFill="1" applyAlignment="1">
      <alignment horizontal="right" vertical="top" wrapText="1"/>
    </xf>
    <xf numFmtId="0" fontId="32" fillId="3" borderId="1" xfId="0" applyFont="1" applyFill="1" applyBorder="1" applyAlignment="1">
      <alignment horizontal="right" vertical="top" wrapText="1"/>
    </xf>
    <xf numFmtId="43" fontId="32" fillId="3" borderId="1" xfId="9" applyFont="1" applyFill="1" applyBorder="1" applyAlignment="1">
      <alignment horizontal="right" vertical="top" wrapText="1"/>
    </xf>
    <xf numFmtId="10" fontId="33" fillId="3" borderId="22" xfId="8" applyNumberFormat="1" applyFont="1" applyFill="1" applyBorder="1" applyAlignment="1">
      <alignment horizontal="right" vertical="top" wrapText="1"/>
    </xf>
    <xf numFmtId="43" fontId="32" fillId="3" borderId="23" xfId="9" applyFont="1" applyFill="1" applyBorder="1" applyAlignment="1">
      <alignment horizontal="right" vertical="top" wrapText="1"/>
    </xf>
    <xf numFmtId="10" fontId="34" fillId="0" borderId="22" xfId="8" applyNumberFormat="1" applyFont="1" applyFill="1" applyBorder="1" applyAlignment="1">
      <alignment horizontal="right" vertical="top" wrapText="1"/>
    </xf>
    <xf numFmtId="43" fontId="26" fillId="0" borderId="23" xfId="9" applyFont="1" applyFill="1" applyBorder="1" applyAlignment="1">
      <alignment horizontal="right" vertical="top" wrapText="1"/>
    </xf>
    <xf numFmtId="10" fontId="33" fillId="5" borderId="22" xfId="8" applyNumberFormat="1" applyFont="1" applyFill="1" applyBorder="1" applyAlignment="1">
      <alignment horizontal="right" vertical="top" wrapText="1"/>
    </xf>
    <xf numFmtId="43" fontId="32" fillId="5" borderId="23" xfId="9" applyFont="1" applyFill="1" applyBorder="1" applyAlignment="1">
      <alignment horizontal="right" vertical="top" wrapText="1"/>
    </xf>
    <xf numFmtId="10" fontId="31" fillId="4" borderId="22" xfId="8" applyNumberFormat="1" applyFont="1" applyFill="1" applyBorder="1" applyAlignment="1">
      <alignment horizontal="right" vertical="top" wrapText="1"/>
    </xf>
    <xf numFmtId="10" fontId="33" fillId="4" borderId="22" xfId="8" applyNumberFormat="1" applyFont="1" applyFill="1" applyBorder="1" applyAlignment="1">
      <alignment horizontal="right" vertical="top" wrapText="1"/>
    </xf>
    <xf numFmtId="43" fontId="27" fillId="4" borderId="23" xfId="9" applyFont="1" applyFill="1" applyBorder="1" applyAlignment="1">
      <alignment horizontal="right" vertical="top" wrapText="1"/>
    </xf>
    <xf numFmtId="43" fontId="32" fillId="4" borderId="23" xfId="9" applyFont="1" applyFill="1" applyBorder="1" applyAlignment="1">
      <alignment horizontal="right" vertical="top" wrapText="1"/>
    </xf>
    <xf numFmtId="0" fontId="27" fillId="7" borderId="1"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7" fillId="7" borderId="1" xfId="0" applyFont="1" applyFill="1" applyBorder="1" applyAlignment="1">
      <alignment horizontal="right" vertical="center" wrapText="1"/>
    </xf>
    <xf numFmtId="4" fontId="27" fillId="7" borderId="1" xfId="0" applyNumberFormat="1" applyFont="1" applyFill="1" applyBorder="1" applyAlignment="1">
      <alignment horizontal="right" vertical="center" wrapText="1"/>
    </xf>
    <xf numFmtId="0" fontId="10" fillId="2" borderId="1" xfId="0" applyFont="1" applyFill="1" applyBorder="1" applyAlignment="1">
      <alignment vertical="center" wrapText="1"/>
    </xf>
    <xf numFmtId="0" fontId="28" fillId="2" borderId="24" xfId="0" applyFont="1" applyFill="1" applyBorder="1" applyAlignment="1">
      <alignment horizontal="left" vertical="center" wrapText="1"/>
    </xf>
    <xf numFmtId="0" fontId="19" fillId="4" borderId="25" xfId="7" applyFont="1" applyFill="1" applyBorder="1" applyAlignment="1">
      <alignment horizontal="center"/>
    </xf>
    <xf numFmtId="0" fontId="19" fillId="4" borderId="26" xfId="7" applyFont="1" applyFill="1" applyBorder="1" applyAlignment="1">
      <alignment horizont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1" fillId="2" borderId="0" xfId="0" applyFont="1" applyFill="1" applyAlignment="1">
      <alignment horizontal="center" wrapText="1"/>
    </xf>
    <xf numFmtId="0" fontId="0" fillId="0" borderId="0" xfId="0"/>
    <xf numFmtId="0" fontId="7" fillId="4" borderId="28" xfId="0" applyFont="1" applyFill="1" applyBorder="1" applyAlignment="1">
      <alignment horizontal="center" vertical="top" wrapText="1"/>
    </xf>
    <xf numFmtId="0" fontId="7" fillId="4" borderId="29" xfId="0" applyFont="1" applyFill="1" applyBorder="1" applyAlignment="1">
      <alignment horizontal="center" vertical="top" wrapText="1"/>
    </xf>
    <xf numFmtId="9" fontId="7" fillId="4" borderId="28" xfId="8" applyFont="1" applyFill="1" applyBorder="1" applyAlignment="1">
      <alignment horizontal="center" vertical="top" wrapText="1"/>
    </xf>
    <xf numFmtId="9" fontId="7" fillId="4" borderId="29" xfId="8" applyFont="1" applyFill="1" applyBorder="1" applyAlignment="1">
      <alignment horizontal="center" vertical="top" wrapText="1"/>
    </xf>
    <xf numFmtId="14" fontId="21" fillId="0" borderId="18" xfId="3" applyNumberFormat="1" applyFont="1" applyBorder="1" applyAlignment="1">
      <alignment horizontal="center" vertical="center"/>
    </xf>
    <xf numFmtId="14" fontId="21" fillId="0" borderId="20" xfId="3" applyNumberFormat="1" applyFont="1" applyBorder="1" applyAlignment="1">
      <alignment horizontal="center" vertical="center"/>
    </xf>
    <xf numFmtId="0" fontId="21" fillId="0" borderId="12" xfId="3" applyFont="1" applyBorder="1" applyAlignment="1">
      <alignment horizontal="center" vertical="center"/>
    </xf>
    <xf numFmtId="0" fontId="21" fillId="0" borderId="13" xfId="3" applyFont="1" applyBorder="1" applyAlignment="1">
      <alignment horizontal="center" vertical="center"/>
    </xf>
    <xf numFmtId="17" fontId="16" fillId="0" borderId="4" xfId="4" applyNumberFormat="1" applyFont="1" applyBorder="1" applyAlignment="1">
      <alignment horizontal="justify" vertical="center"/>
    </xf>
    <xf numFmtId="17" fontId="16" fillId="0" borderId="5" xfId="4" applyNumberFormat="1" applyFont="1" applyBorder="1" applyAlignment="1">
      <alignment horizontal="justify" vertical="center"/>
    </xf>
    <xf numFmtId="0" fontId="21" fillId="0" borderId="18" xfId="3" applyFont="1" applyBorder="1" applyAlignment="1">
      <alignment horizontal="center" vertical="center"/>
    </xf>
    <xf numFmtId="0" fontId="21" fillId="0" borderId="21" xfId="3" applyFont="1" applyBorder="1" applyAlignment="1">
      <alignment horizontal="center" vertical="center"/>
    </xf>
    <xf numFmtId="43" fontId="7" fillId="4" borderId="0" xfId="9" applyFont="1" applyFill="1" applyAlignment="1">
      <alignment horizontal="center" vertical="top" wrapText="1"/>
    </xf>
    <xf numFmtId="0" fontId="21" fillId="0" borderId="4" xfId="3" applyFont="1" applyBorder="1" applyAlignment="1">
      <alignment horizontal="center" vertical="center"/>
    </xf>
    <xf numFmtId="0" fontId="21" fillId="0" borderId="5" xfId="3" applyFont="1" applyBorder="1" applyAlignment="1">
      <alignment horizontal="center" vertical="center"/>
    </xf>
    <xf numFmtId="0" fontId="21" fillId="0" borderId="18" xfId="4" applyFont="1" applyBorder="1" applyAlignment="1">
      <alignment horizontal="center" vertical="center"/>
    </xf>
    <xf numFmtId="0" fontId="21" fillId="0" borderId="21" xfId="4" applyFont="1" applyBorder="1" applyAlignment="1">
      <alignment horizontal="center" vertical="center"/>
    </xf>
    <xf numFmtId="0" fontId="21" fillId="0" borderId="20" xfId="4" applyFont="1" applyBorder="1" applyAlignment="1">
      <alignment horizontal="center" vertical="center"/>
    </xf>
    <xf numFmtId="0" fontId="9" fillId="2" borderId="0" xfId="0" applyFont="1" applyFill="1" applyAlignment="1">
      <alignment horizontal="center" wrapText="1"/>
    </xf>
    <xf numFmtId="0" fontId="29" fillId="0" borderId="0" xfId="0" applyFont="1"/>
    <xf numFmtId="0" fontId="21" fillId="0" borderId="30" xfId="3" applyFont="1" applyBorder="1" applyAlignment="1">
      <alignment horizontal="center" vertical="center"/>
    </xf>
    <xf numFmtId="14" fontId="21" fillId="0" borderId="18" xfId="4" applyNumberFormat="1" applyFont="1" applyBorder="1" applyAlignment="1">
      <alignment horizontal="center" vertical="center"/>
    </xf>
    <xf numFmtId="14" fontId="21" fillId="0" borderId="21" xfId="4" applyNumberFormat="1" applyFont="1" applyBorder="1" applyAlignment="1">
      <alignment horizontal="center" vertical="center"/>
    </xf>
    <xf numFmtId="0" fontId="9" fillId="2" borderId="31" xfId="0" applyFont="1" applyFill="1" applyBorder="1" applyAlignment="1">
      <alignment horizontal="center" wrapText="1"/>
    </xf>
    <xf numFmtId="0" fontId="10" fillId="6" borderId="32" xfId="6" applyFont="1" applyFill="1" applyBorder="1" applyAlignment="1">
      <alignment horizontal="justify" vertical="distributed" wrapText="1"/>
    </xf>
    <xf numFmtId="0" fontId="10" fillId="4" borderId="32" xfId="6" applyFont="1" applyFill="1" applyBorder="1" applyAlignment="1">
      <alignment horizontal="justify" vertical="distributed" wrapText="1"/>
    </xf>
    <xf numFmtId="0" fontId="2" fillId="4" borderId="2" xfId="0" applyFont="1" applyFill="1" applyBorder="1" applyAlignment="1">
      <alignment horizontal="center" vertical="top"/>
    </xf>
    <xf numFmtId="0" fontId="2" fillId="4" borderId="3" xfId="0" applyFont="1" applyFill="1" applyBorder="1" applyAlignment="1">
      <alignment horizontal="center" vertical="top"/>
    </xf>
    <xf numFmtId="0" fontId="10" fillId="5" borderId="32" xfId="6" applyFont="1" applyFill="1" applyBorder="1" applyAlignment="1">
      <alignment horizontal="justify" vertical="distributed" wrapText="1"/>
    </xf>
    <xf numFmtId="0" fontId="30" fillId="0" borderId="31" xfId="0" applyFont="1" applyBorder="1" applyAlignment="1">
      <alignment horizontal="center" vertical="center" wrapText="1"/>
    </xf>
    <xf numFmtId="0" fontId="10" fillId="6" borderId="2" xfId="6" applyFont="1" applyFill="1" applyBorder="1" applyAlignment="1">
      <alignment horizontal="center" vertical="distributed" wrapText="1"/>
    </xf>
    <xf numFmtId="0" fontId="10" fillId="6" borderId="32" xfId="6" applyFont="1" applyFill="1" applyBorder="1" applyAlignment="1">
      <alignment horizontal="center" vertical="distributed" wrapText="1"/>
    </xf>
    <xf numFmtId="0" fontId="10" fillId="6" borderId="3" xfId="6" applyFont="1" applyFill="1" applyBorder="1" applyAlignment="1">
      <alignment horizontal="center" vertical="distributed" wrapText="1"/>
    </xf>
    <xf numFmtId="0" fontId="10" fillId="4" borderId="2" xfId="6" applyFont="1" applyFill="1" applyBorder="1" applyAlignment="1">
      <alignment horizontal="center" vertical="distributed" wrapText="1"/>
    </xf>
    <xf numFmtId="0" fontId="10" fillId="4" borderId="32" xfId="6" applyFont="1" applyFill="1" applyBorder="1" applyAlignment="1">
      <alignment horizontal="center" vertical="distributed" wrapText="1"/>
    </xf>
    <xf numFmtId="0" fontId="11" fillId="0" borderId="31" xfId="3" applyFont="1" applyBorder="1" applyAlignment="1">
      <alignment horizontal="center" vertical="center"/>
    </xf>
    <xf numFmtId="0" fontId="10" fillId="2" borderId="33" xfId="0" applyFont="1" applyFill="1" applyBorder="1" applyAlignment="1">
      <alignment horizontal="right" vertical="top" wrapText="1"/>
    </xf>
    <xf numFmtId="0" fontId="10" fillId="2" borderId="0" xfId="0" applyFont="1" applyFill="1" applyAlignment="1">
      <alignment horizontal="right" vertical="top" wrapText="1"/>
    </xf>
    <xf numFmtId="0" fontId="27" fillId="4" borderId="1" xfId="0" applyFont="1" applyFill="1" applyBorder="1" applyAlignment="1">
      <alignment horizontal="justify" vertical="top" wrapText="1"/>
    </xf>
    <xf numFmtId="0" fontId="26" fillId="0" borderId="1" xfId="0" applyFont="1" applyBorder="1" applyAlignment="1">
      <alignment horizontal="justify" vertical="top" wrapText="1"/>
    </xf>
    <xf numFmtId="0" fontId="10" fillId="2" borderId="34" xfId="0" applyFont="1" applyFill="1" applyBorder="1" applyAlignment="1">
      <alignment horizontal="right" vertical="top" wrapText="1"/>
    </xf>
    <xf numFmtId="0" fontId="27" fillId="3" borderId="1" xfId="0" applyFont="1" applyFill="1" applyBorder="1" applyAlignment="1">
      <alignment vertical="top" wrapText="1"/>
    </xf>
    <xf numFmtId="0" fontId="27" fillId="3" borderId="1" xfId="0" applyFont="1" applyFill="1" applyBorder="1" applyAlignment="1">
      <alignment horizontal="justify" vertical="top" wrapText="1"/>
    </xf>
    <xf numFmtId="0" fontId="26" fillId="0" borderId="22" xfId="0" applyFont="1" applyBorder="1" applyAlignment="1">
      <alignment horizontal="justify" vertical="top" wrapText="1"/>
    </xf>
    <xf numFmtId="0" fontId="26" fillId="0" borderId="23" xfId="0" applyFont="1" applyBorder="1" applyAlignment="1">
      <alignment horizontal="justify" vertical="top" wrapText="1"/>
    </xf>
    <xf numFmtId="0" fontId="27" fillId="5" borderId="1" xfId="0" applyFont="1" applyFill="1" applyBorder="1" applyAlignment="1">
      <alignment vertical="top" wrapText="1"/>
    </xf>
    <xf numFmtId="0" fontId="27" fillId="5" borderId="1" xfId="0" applyFont="1" applyFill="1" applyBorder="1" applyAlignment="1">
      <alignment horizontal="justify" vertical="top" wrapText="1"/>
    </xf>
    <xf numFmtId="0" fontId="32" fillId="4" borderId="1" xfId="0" applyFont="1" applyFill="1" applyBorder="1" applyAlignment="1">
      <alignment horizontal="justify" vertical="top" wrapText="1"/>
    </xf>
    <xf numFmtId="0" fontId="32" fillId="4" borderId="22" xfId="0" applyFont="1" applyFill="1" applyBorder="1" applyAlignment="1">
      <alignment horizontal="justify" vertical="top" wrapText="1"/>
    </xf>
    <xf numFmtId="0" fontId="32" fillId="4" borderId="23" xfId="0" applyFont="1" applyFill="1" applyBorder="1" applyAlignment="1">
      <alignment horizontal="justify" vertical="top" wrapText="1"/>
    </xf>
    <xf numFmtId="0" fontId="27" fillId="5" borderId="22" xfId="0" applyFont="1" applyFill="1" applyBorder="1" applyAlignment="1">
      <alignment horizontal="justify" vertical="top" wrapText="1"/>
    </xf>
    <xf numFmtId="0" fontId="27" fillId="5" borderId="23" xfId="0" applyFont="1" applyFill="1" applyBorder="1" applyAlignment="1">
      <alignment horizontal="justify" vertical="top" wrapText="1"/>
    </xf>
  </cellXfs>
  <cellStyles count="10">
    <cellStyle name="Normal" xfId="0" builtinId="0"/>
    <cellStyle name="Normal 2" xfId="1"/>
    <cellStyle name="Normal_Orç 037_2009 - Ar Condicionado Salas Técnicas - PJ Sobradinho" xfId="2"/>
    <cellStyle name="Normal_Orç 041_2009 Adaptação Copa PJ Ceilândia" xfId="3"/>
    <cellStyle name="Normal_Orç 041_2009 Adaptação Copa PJ Ceilândia_Orçamento Sintético" xfId="4"/>
    <cellStyle name="Normal_Orç 041_2009 Adaptação Copa PJ Ceilândia_Plan1" xfId="5"/>
    <cellStyle name="Normal_Plan1" xfId="6"/>
    <cellStyle name="Normal_Plan1_1 2" xfId="7"/>
    <cellStyle name="Porcentagem" xfId="8" builtinId="5"/>
    <cellStyle name="Separador de milhares" xfId="9" builtinId="3"/>
  </cellStyles>
  <dxfs count="2487">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FFFF00"/>
      </font>
    </dxf>
    <dxf>
      <font>
        <color theme="0" tint="-4.9989318521683403E-2"/>
      </font>
    </dxf>
    <dxf>
      <font>
        <color theme="0" tint="-4.9989318521683403E-2"/>
      </font>
    </dxf>
    <dxf>
      <font>
        <color theme="0" tint="-4.9989318521683403E-2"/>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rgb="FFFFFF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FFFF00"/>
      </font>
    </dxf>
    <dxf>
      <font>
        <color rgb="FFFFFF00"/>
      </font>
    </dxf>
    <dxf>
      <font>
        <color rgb="FFFFFF0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rgb="FFFFFF00"/>
      </font>
    </dxf>
    <dxf>
      <font>
        <color rgb="FFFFFF00"/>
      </font>
    </dxf>
    <dxf>
      <font>
        <color rgb="FFFFFF00"/>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rgb="FFD8ECF6"/>
      </font>
    </dxf>
    <dxf>
      <font>
        <color rgb="FFFFFF0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ag/Documents/Trabalhos/MPDFT/Or&#231;%20006_2020%20PJBSI%20-%20CO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_file____R__DIPRO_NOR_or_C3_A7a"/>
      <sheetName val="Planilha Sintética"/>
      <sheetName val="Composição de BDI"/>
      <sheetName val="Composição de Encargos Sociais"/>
      <sheetName val="Cronograma"/>
    </sheetNames>
    <sheetDataSet>
      <sheetData sheetId="0" refreshError="1"/>
      <sheetData sheetId="1"/>
      <sheetData sheetId="2" refreshError="1"/>
      <sheetData sheetId="3"/>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B33"/>
  <sheetViews>
    <sheetView showGridLines="0" workbookViewId="0">
      <selection sqref="A1:B1"/>
    </sheetView>
  </sheetViews>
  <sheetFormatPr defaultRowHeight="14.25"/>
  <cols>
    <col min="1" max="1" width="6" customWidth="1"/>
    <col min="2" max="2" width="73.75" customWidth="1"/>
  </cols>
  <sheetData>
    <row r="1" spans="1:2">
      <c r="A1" s="152" t="s">
        <v>425</v>
      </c>
      <c r="B1" s="153"/>
    </row>
    <row r="2" spans="1:2">
      <c r="A2" s="38"/>
      <c r="B2" s="39"/>
    </row>
    <row r="3" spans="1:2">
      <c r="A3" s="40"/>
      <c r="B3" s="41" t="s">
        <v>426</v>
      </c>
    </row>
    <row r="4" spans="1:2" ht="33.75">
      <c r="A4" s="42">
        <v>1</v>
      </c>
      <c r="B4" s="43" t="s">
        <v>427</v>
      </c>
    </row>
    <row r="5" spans="1:2">
      <c r="A5" s="42">
        <v>2</v>
      </c>
      <c r="B5" s="43" t="s">
        <v>428</v>
      </c>
    </row>
    <row r="6" spans="1:2" ht="22.5">
      <c r="A6" s="42" t="s">
        <v>429</v>
      </c>
      <c r="B6" s="43" t="s">
        <v>430</v>
      </c>
    </row>
    <row r="7" spans="1:2">
      <c r="A7" s="42" t="s">
        <v>431</v>
      </c>
      <c r="B7" s="43" t="s">
        <v>432</v>
      </c>
    </row>
    <row r="8" spans="1:2" ht="22.5">
      <c r="A8" s="42" t="s">
        <v>433</v>
      </c>
      <c r="B8" s="43" t="s">
        <v>434</v>
      </c>
    </row>
    <row r="9" spans="1:2">
      <c r="A9" s="42" t="s">
        <v>435</v>
      </c>
      <c r="B9" s="43" t="s">
        <v>493</v>
      </c>
    </row>
    <row r="10" spans="1:2" ht="22.5">
      <c r="A10" s="44" t="s">
        <v>436</v>
      </c>
      <c r="B10" s="45" t="s">
        <v>437</v>
      </c>
    </row>
    <row r="11" spans="1:2">
      <c r="A11" s="46"/>
      <c r="B11" s="47"/>
    </row>
    <row r="12" spans="1:2">
      <c r="A12" s="40" t="s">
        <v>372</v>
      </c>
      <c r="B12" s="41" t="s">
        <v>438</v>
      </c>
    </row>
    <row r="13" spans="1:2" ht="22.5">
      <c r="A13" s="42" t="s">
        <v>333</v>
      </c>
      <c r="B13" s="43" t="s">
        <v>439</v>
      </c>
    </row>
    <row r="14" spans="1:2" ht="22.5">
      <c r="A14" s="42" t="s">
        <v>356</v>
      </c>
      <c r="B14" s="43" t="s">
        <v>440</v>
      </c>
    </row>
    <row r="15" spans="1:2">
      <c r="A15" s="48" t="s">
        <v>394</v>
      </c>
      <c r="B15" s="49" t="s">
        <v>441</v>
      </c>
    </row>
    <row r="16" spans="1:2">
      <c r="A16" s="42" t="s">
        <v>347</v>
      </c>
      <c r="B16" s="43" t="s">
        <v>442</v>
      </c>
    </row>
    <row r="17" spans="1:2" ht="22.5">
      <c r="A17" s="42" t="s">
        <v>376</v>
      </c>
      <c r="B17" s="43" t="s">
        <v>443</v>
      </c>
    </row>
    <row r="18" spans="1:2" ht="22.5">
      <c r="A18" s="42" t="s">
        <v>378</v>
      </c>
      <c r="B18" s="43" t="s">
        <v>444</v>
      </c>
    </row>
    <row r="19" spans="1:2">
      <c r="A19" s="48" t="s">
        <v>407</v>
      </c>
      <c r="B19" s="49" t="s">
        <v>445</v>
      </c>
    </row>
    <row r="20" spans="1:2">
      <c r="A20" s="42" t="s">
        <v>397</v>
      </c>
      <c r="B20" s="43" t="s">
        <v>446</v>
      </c>
    </row>
    <row r="21" spans="1:2" ht="22.5">
      <c r="A21" s="42" t="s">
        <v>399</v>
      </c>
      <c r="B21" s="43" t="s">
        <v>447</v>
      </c>
    </row>
    <row r="22" spans="1:2" ht="22.5">
      <c r="A22" s="42" t="s">
        <v>401</v>
      </c>
      <c r="B22" s="43" t="s">
        <v>448</v>
      </c>
    </row>
    <row r="23" spans="1:2" ht="22.5">
      <c r="A23" s="42" t="s">
        <v>403</v>
      </c>
      <c r="B23" s="43" t="s">
        <v>449</v>
      </c>
    </row>
    <row r="24" spans="1:2">
      <c r="A24" s="48" t="s">
        <v>450</v>
      </c>
      <c r="B24" s="49" t="s">
        <v>451</v>
      </c>
    </row>
    <row r="25" spans="1:2" ht="33.75">
      <c r="A25" s="42" t="s">
        <v>409</v>
      </c>
      <c r="B25" s="43" t="s">
        <v>452</v>
      </c>
    </row>
    <row r="26" spans="1:2" ht="22.5">
      <c r="A26" s="42" t="s">
        <v>411</v>
      </c>
      <c r="B26" s="43" t="s">
        <v>453</v>
      </c>
    </row>
    <row r="27" spans="1:2">
      <c r="A27" s="42" t="s">
        <v>454</v>
      </c>
      <c r="B27" s="43" t="s">
        <v>455</v>
      </c>
    </row>
    <row r="28" spans="1:2">
      <c r="A28" s="48" t="s">
        <v>456</v>
      </c>
      <c r="B28" s="49" t="s">
        <v>457</v>
      </c>
    </row>
    <row r="29" spans="1:2">
      <c r="A29" s="42" t="s">
        <v>458</v>
      </c>
      <c r="B29" s="43" t="s">
        <v>459</v>
      </c>
    </row>
    <row r="30" spans="1:2">
      <c r="A30" s="50" t="s">
        <v>460</v>
      </c>
      <c r="B30" s="51" t="s">
        <v>461</v>
      </c>
    </row>
    <row r="31" spans="1:2">
      <c r="A31" s="52" t="s">
        <v>462</v>
      </c>
      <c r="B31" s="53" t="s">
        <v>463</v>
      </c>
    </row>
    <row r="32" spans="1:2" ht="22.5">
      <c r="A32" s="52" t="s">
        <v>464</v>
      </c>
      <c r="B32" s="53" t="s">
        <v>465</v>
      </c>
    </row>
    <row r="33" spans="1:2" ht="22.5">
      <c r="A33" s="54" t="s">
        <v>466</v>
      </c>
      <c r="B33" s="55" t="s">
        <v>467</v>
      </c>
    </row>
  </sheetData>
  <mergeCells count="1">
    <mergeCell ref="A1:B1"/>
  </mergeCells>
  <phoneticPr fontId="14" type="noConversion"/>
  <printOptions horizontalCentered="1"/>
  <pageMargins left="0.59055118110236227" right="0.59055118110236227" top="0.59055118110236227" bottom="0.59055118110236227" header="0.19685039370078741" footer="0.19685039370078741"/>
  <pageSetup paperSize="9" orientation="portrait" r:id="rId1"/>
  <headerFooter alignWithMargins="0">
    <oddHeader>&amp;C&amp;"Arial,Negrito"&amp;20ESTA PLANILHA NÃO PRECISA SER IMPRESSA</oddHeader>
    <oddFooter>&amp;C&amp;"Arial,Negrito"&amp;20ESTA PLANILHA NÃO PRECISA SER IMPRESSA</oddFooter>
  </headerFooter>
</worksheet>
</file>

<file path=xl/worksheets/sheet2.xml><?xml version="1.0" encoding="utf-8"?>
<worksheet xmlns="http://schemas.openxmlformats.org/spreadsheetml/2006/main" xmlns:r="http://schemas.openxmlformats.org/officeDocument/2006/relationships">
  <sheetPr codeName="Planilha1">
    <pageSetUpPr fitToPage="1"/>
  </sheetPr>
  <dimension ref="A1:D20"/>
  <sheetViews>
    <sheetView showGridLines="0" tabSelected="1" showOutlineSymbols="0" showWhiteSpace="0" zoomScaleNormal="100" workbookViewId="0"/>
  </sheetViews>
  <sheetFormatPr defaultRowHeight="14.25"/>
  <cols>
    <col min="1" max="1" width="10" bestFit="1" customWidth="1"/>
    <col min="2" max="2" width="60" bestFit="1" customWidth="1"/>
    <col min="3" max="3" width="10" bestFit="1" customWidth="1"/>
    <col min="4" max="4" width="18.125" bestFit="1" customWidth="1"/>
  </cols>
  <sheetData>
    <row r="1" spans="1:4" s="64" customFormat="1" ht="14.25" customHeight="1">
      <c r="A1" s="59" t="str">
        <f ca="1">'Orçamento Sintético'!A1</f>
        <v>P. Execução:</v>
      </c>
      <c r="B1" s="62" t="str">
        <f ca="1">'Orçamento Sintético'!D1</f>
        <v>Objeto: Adequações de acessibilidade nas áreas internas do edifício da Promotoria de Justiça de Samambaia</v>
      </c>
      <c r="C1" s="61" t="str">
        <f ca="1">'Orçamento Sintético'!C1</f>
        <v>Licitação:</v>
      </c>
      <c r="D1" s="154"/>
    </row>
    <row r="2" spans="1:4" s="64" customFormat="1" ht="14.25" customHeight="1">
      <c r="A2" s="72" t="str">
        <f ca="1">'Orçamento Sintético'!A2</f>
        <v>A</v>
      </c>
      <c r="B2" s="66" t="str">
        <f ca="1">'Orçamento Sintético'!D2</f>
        <v>Local: Quadra 302 Conjunto 1, Lote 2, Samambaia Sul (Samambaia) - DF</v>
      </c>
      <c r="C2" s="65" t="str">
        <f ca="1">'Orçamento Sintético'!C2</f>
        <v>B</v>
      </c>
      <c r="D2" s="155"/>
    </row>
    <row r="3" spans="1:4" s="64" customFormat="1">
      <c r="A3" s="73" t="str">
        <f ca="1">'Orçamento Sintético'!A3</f>
        <v>P. Validade:</v>
      </c>
      <c r="B3" s="73" t="str">
        <f ca="1">'Orçamento Sintético'!C3</f>
        <v>Razão Social:</v>
      </c>
      <c r="C3" s="59" t="str">
        <f ca="1">'Orçamento Sintético'!E1</f>
        <v>Data:</v>
      </c>
      <c r="D3" s="155"/>
    </row>
    <row r="4" spans="1:4" s="64" customFormat="1">
      <c r="A4" s="72" t="str">
        <f ca="1">'Orçamento Sintético'!A4</f>
        <v>C</v>
      </c>
      <c r="B4" s="74" t="str">
        <f ca="1">'Orçamento Sintético'!C4</f>
        <v>D</v>
      </c>
      <c r="C4" s="74">
        <f ca="1">'Orçamento Sintético'!E2</f>
        <v>1</v>
      </c>
      <c r="D4" s="155"/>
    </row>
    <row r="5" spans="1:4" s="64" customFormat="1">
      <c r="A5" s="59" t="str">
        <f ca="1">'Orçamento Sintético'!A5</f>
        <v>P. Garantia:</v>
      </c>
      <c r="B5" s="73" t="str">
        <f ca="1">'Orçamento Sintético'!C5</f>
        <v>CNPJ:</v>
      </c>
      <c r="C5" s="59" t="str">
        <f ca="1">'Orçamento Sintético'!E3</f>
        <v>Telefone:</v>
      </c>
      <c r="D5" s="155"/>
    </row>
    <row r="6" spans="1:4" s="64" customFormat="1">
      <c r="A6" s="72" t="str">
        <f ca="1">'Orçamento Sintético'!A6</f>
        <v>F</v>
      </c>
      <c r="B6" s="74" t="str">
        <f ca="1">'Orçamento Sintético'!C6</f>
        <v>G</v>
      </c>
      <c r="C6" s="74" t="str">
        <f ca="1">'Orçamento Sintético'!E4</f>
        <v>E</v>
      </c>
      <c r="D6" s="156"/>
    </row>
    <row r="7" spans="1:4" ht="15">
      <c r="A7" s="157" t="s">
        <v>1043</v>
      </c>
      <c r="B7" s="158"/>
      <c r="C7" s="158"/>
      <c r="D7" s="158"/>
    </row>
    <row r="8" spans="1:4" ht="30" customHeight="1">
      <c r="A8" s="12" t="s">
        <v>494</v>
      </c>
      <c r="B8" s="12" t="s">
        <v>497</v>
      </c>
      <c r="C8" s="12" t="s">
        <v>501</v>
      </c>
      <c r="D8" s="12" t="s">
        <v>502</v>
      </c>
    </row>
    <row r="9" spans="1:4" ht="24" customHeight="1">
      <c r="A9" s="75" t="s">
        <v>503</v>
      </c>
      <c r="B9" s="75" t="str">
        <f ca="1">VLOOKUP(A9,'Orçamento Sintético'!$A:$H,4,0)</f>
        <v>SERVIÇOS TÉCNICOS-PROFISSIONAIS</v>
      </c>
      <c r="C9" s="76">
        <f ca="1">VLOOKUP(A9,'Orçamento Sintético'!$A:$H,8,0)</f>
        <v>233.94</v>
      </c>
      <c r="D9" s="77">
        <f>ROUND(C9/$D$18,4)</f>
        <v>2.9999999999999997E-4</v>
      </c>
    </row>
    <row r="10" spans="1:4" ht="24" customHeight="1">
      <c r="A10" s="75" t="s">
        <v>512</v>
      </c>
      <c r="B10" s="75" t="str">
        <f ca="1">VLOOKUP(A10,'Orçamento Sintético'!$A:$H,4,0)</f>
        <v>SERVIÇOS PRELIMINARES</v>
      </c>
      <c r="C10" s="76">
        <f ca="1">VLOOKUP(A10,'Orçamento Sintético'!$A:$H,8,0)</f>
        <v>17198.010000000002</v>
      </c>
      <c r="D10" s="77">
        <f t="shared" ref="D10:D16" si="0">ROUND(C10/$D$18,4)</f>
        <v>2.1399999999999999E-2</v>
      </c>
    </row>
    <row r="11" spans="1:4" ht="24" customHeight="1">
      <c r="A11" s="75" t="s">
        <v>575</v>
      </c>
      <c r="B11" s="75" t="str">
        <f ca="1">VLOOKUP(A11,'Orçamento Sintético'!$A:$H,4,0)</f>
        <v>ARQUITETURA E ELEMENTOS DE URBANISMO</v>
      </c>
      <c r="C11" s="76">
        <f ca="1">VLOOKUP(A11,'Orçamento Sintético'!$A:$H,8,0)</f>
        <v>635115.79999999993</v>
      </c>
      <c r="D11" s="77">
        <f t="shared" si="0"/>
        <v>0.79139999999999999</v>
      </c>
    </row>
    <row r="12" spans="1:4" ht="24" customHeight="1">
      <c r="A12" s="75" t="s">
        <v>817</v>
      </c>
      <c r="B12" s="75" t="str">
        <f ca="1">VLOOKUP(A12,'Orçamento Sintético'!$A:$H,4,0)</f>
        <v>INSTALAÇÕES HIDRÁULICAS E SANITÁRIAS</v>
      </c>
      <c r="C12" s="76">
        <f ca="1">VLOOKUP(A12,'Orçamento Sintético'!$A:$H,8,0)</f>
        <v>42560.740000000005</v>
      </c>
      <c r="D12" s="77">
        <f t="shared" si="0"/>
        <v>5.2999999999999999E-2</v>
      </c>
    </row>
    <row r="13" spans="1:4" ht="24" customHeight="1">
      <c r="A13" s="75" t="s">
        <v>907</v>
      </c>
      <c r="B13" s="75" t="str">
        <f ca="1">VLOOKUP(A13,'Orçamento Sintético'!$A:$H,4,0)</f>
        <v>INSTALAÇÕES ELÉTRICAS E ELETRÔNICAS</v>
      </c>
      <c r="C13" s="76">
        <f ca="1">VLOOKUP(A13,'Orçamento Sintético'!$A:$H,8,0)</f>
        <v>58104.06</v>
      </c>
      <c r="D13" s="77">
        <f t="shared" si="0"/>
        <v>7.2400000000000006E-2</v>
      </c>
    </row>
    <row r="14" spans="1:4" ht="24" customHeight="1">
      <c r="A14" s="75" t="s">
        <v>972</v>
      </c>
      <c r="B14" s="75" t="str">
        <f ca="1">VLOOKUP(A14,'Orçamento Sintético'!$A:$H,4,0)</f>
        <v>INSTALAÇÕES MECÂNICAS E DE UTILIDADES</v>
      </c>
      <c r="C14" s="76">
        <f ca="1">VLOOKUP(A14,'Orçamento Sintético'!$A:$H,8,0)</f>
        <v>12140</v>
      </c>
      <c r="D14" s="77">
        <f t="shared" si="0"/>
        <v>1.5100000000000001E-2</v>
      </c>
    </row>
    <row r="15" spans="1:4" ht="24" customHeight="1">
      <c r="A15" s="75" t="s">
        <v>1011</v>
      </c>
      <c r="B15" s="75" t="str">
        <f ca="1">VLOOKUP(A15,'Orçamento Sintético'!$A:$H,4,0)</f>
        <v>SERVIÇOS COMPLEMENTARES</v>
      </c>
      <c r="C15" s="76">
        <f ca="1">VLOOKUP(A15,'Orçamento Sintético'!$A:$H,8,0)</f>
        <v>14217.519999999999</v>
      </c>
      <c r="D15" s="77">
        <f t="shared" si="0"/>
        <v>1.77E-2</v>
      </c>
    </row>
    <row r="16" spans="1:4" ht="24" customHeight="1">
      <c r="A16" s="75" t="s">
        <v>1027</v>
      </c>
      <c r="B16" s="75" t="str">
        <f ca="1">VLOOKUP(A16,'Orçamento Sintético'!$A:$H,4,0)</f>
        <v>SERVIÇOS AUXILIARES E ADMINISTRATIVOS</v>
      </c>
      <c r="C16" s="76">
        <f ca="1">VLOOKUP(A16,'Orçamento Sintético'!$A:$H,8,0)</f>
        <v>22903.739999999998</v>
      </c>
      <c r="D16" s="77">
        <f t="shared" si="0"/>
        <v>2.8500000000000001E-2</v>
      </c>
    </row>
    <row r="17" spans="1:4">
      <c r="A17" s="2"/>
      <c r="B17" s="2"/>
      <c r="C17" s="2"/>
      <c r="D17" s="2"/>
    </row>
    <row r="18" spans="1:4" ht="14.25" customHeight="1">
      <c r="A18" s="56"/>
      <c r="B18" s="56" t="s">
        <v>1039</v>
      </c>
      <c r="C18" s="57"/>
      <c r="D18" s="57">
        <f>SUM(C9:C16)</f>
        <v>802473.80999999982</v>
      </c>
    </row>
    <row r="19" spans="1:4" ht="14.25" customHeight="1">
      <c r="A19" s="56"/>
      <c r="B19" s="56" t="s">
        <v>1040</v>
      </c>
      <c r="C19" s="58" t="str">
        <f ca="1">"("&amp;'Composição de BDI'!D23*100&amp;"%)"</f>
        <v>(22,12%)</v>
      </c>
      <c r="D19" s="57">
        <f ca="1">TRUNC(D18*'Composição de BDI'!D23,2)</f>
        <v>177507.20000000001</v>
      </c>
    </row>
    <row r="20" spans="1:4">
      <c r="A20" s="56"/>
      <c r="B20" s="56" t="s">
        <v>1041</v>
      </c>
      <c r="C20" s="57"/>
      <c r="D20" s="57">
        <f>SUM(D18:D19)</f>
        <v>979981.00999999978</v>
      </c>
    </row>
  </sheetData>
  <sheetCalcPr fullCalcOnLoad="1"/>
  <mergeCells count="2">
    <mergeCell ref="D1:D6"/>
    <mergeCell ref="A7:D7"/>
  </mergeCells>
  <phoneticPr fontId="14" type="noConversion"/>
  <printOptions horizontalCentered="1"/>
  <pageMargins left="0.59055118110236227" right="0.59055118110236227" top="0.59055118110236227" bottom="0.59055118110236227" header="0.19685039370078741" footer="0.19685039370078741"/>
  <pageSetup paperSize="9" scale="84" fitToHeight="0" orientation="portrait" r:id="rId1"/>
  <headerFooter>
    <oddHeader>&amp;L &amp;C &amp;R</oddHeader>
    <oddFooter>&amp;L &amp;C &amp;R</oddFooter>
  </headerFooter>
</worksheet>
</file>

<file path=xl/worksheets/sheet3.xml><?xml version="1.0" encoding="utf-8"?>
<worksheet xmlns="http://schemas.openxmlformats.org/spreadsheetml/2006/main" xmlns:r="http://schemas.openxmlformats.org/officeDocument/2006/relationships">
  <sheetPr codeName="Planilha2">
    <pageSetUpPr fitToPage="1"/>
  </sheetPr>
  <dimension ref="A1:H203"/>
  <sheetViews>
    <sheetView showGridLines="0" showOutlineSymbols="0" showWhiteSpace="0" workbookViewId="0">
      <pane xSplit="8" ySplit="8" topLeftCell="I9" activePane="bottomRight" state="frozen"/>
      <selection pane="topRight" activeCell="I1" sqref="I1"/>
      <selection pane="bottomLeft" activeCell="A9" sqref="A9"/>
      <selection pane="bottomRight" activeCell="I9" sqref="I9"/>
    </sheetView>
  </sheetViews>
  <sheetFormatPr defaultRowHeight="14.25"/>
  <cols>
    <col min="1" max="2" width="10" bestFit="1" customWidth="1"/>
    <col min="3" max="3" width="13.25" bestFit="1" customWidth="1"/>
    <col min="4" max="4" width="60" bestFit="1" customWidth="1"/>
    <col min="5" max="5" width="8" bestFit="1" customWidth="1"/>
    <col min="6" max="8" width="13" bestFit="1" customWidth="1"/>
  </cols>
  <sheetData>
    <row r="1" spans="1:8" s="64" customFormat="1">
      <c r="A1" s="59" t="s">
        <v>468</v>
      </c>
      <c r="B1" s="60"/>
      <c r="C1" s="61" t="s">
        <v>469</v>
      </c>
      <c r="D1" s="62" t="s">
        <v>478</v>
      </c>
      <c r="E1" s="59" t="s">
        <v>1042</v>
      </c>
      <c r="F1" s="63"/>
      <c r="G1" s="172"/>
      <c r="H1" s="173"/>
    </row>
    <row r="2" spans="1:8" s="64" customFormat="1">
      <c r="A2" s="174" t="s">
        <v>372</v>
      </c>
      <c r="B2" s="175"/>
      <c r="C2" s="65" t="s">
        <v>394</v>
      </c>
      <c r="D2" s="66" t="s">
        <v>479</v>
      </c>
      <c r="E2" s="163">
        <v>1</v>
      </c>
      <c r="F2" s="164"/>
      <c r="G2" s="165"/>
      <c r="H2" s="166"/>
    </row>
    <row r="3" spans="1:8" s="64" customFormat="1">
      <c r="A3" s="167" t="s">
        <v>470</v>
      </c>
      <c r="B3" s="168"/>
      <c r="C3" s="167" t="s">
        <v>471</v>
      </c>
      <c r="D3" s="168"/>
      <c r="E3" s="59" t="s">
        <v>472</v>
      </c>
      <c r="F3" s="67"/>
      <c r="G3" s="68"/>
      <c r="H3" s="69"/>
    </row>
    <row r="4" spans="1:8" s="64" customFormat="1">
      <c r="A4" s="174" t="s">
        <v>407</v>
      </c>
      <c r="B4" s="175"/>
      <c r="C4" s="174" t="s">
        <v>450</v>
      </c>
      <c r="D4" s="175"/>
      <c r="E4" s="174" t="s">
        <v>456</v>
      </c>
      <c r="F4" s="176"/>
      <c r="G4" s="165"/>
      <c r="H4" s="166"/>
    </row>
    <row r="5" spans="1:8" s="64" customFormat="1">
      <c r="A5" s="70" t="s">
        <v>473</v>
      </c>
      <c r="B5" s="71"/>
      <c r="C5" s="59" t="s">
        <v>474</v>
      </c>
      <c r="D5" s="60"/>
      <c r="E5" s="59" t="s">
        <v>475</v>
      </c>
      <c r="F5" s="67"/>
      <c r="G5" s="68"/>
      <c r="H5" s="69"/>
    </row>
    <row r="6" spans="1:8" s="64" customFormat="1">
      <c r="A6" s="169" t="s">
        <v>460</v>
      </c>
      <c r="B6" s="170"/>
      <c r="C6" s="174" t="s">
        <v>476</v>
      </c>
      <c r="D6" s="175"/>
      <c r="E6" s="174" t="s">
        <v>1038</v>
      </c>
      <c r="F6" s="176"/>
      <c r="G6" s="169"/>
      <c r="H6" s="170"/>
    </row>
    <row r="7" spans="1:8" ht="15">
      <c r="A7" s="157" t="s">
        <v>477</v>
      </c>
      <c r="B7" s="158"/>
      <c r="C7" s="158"/>
      <c r="D7" s="158"/>
      <c r="E7" s="158"/>
      <c r="F7" s="158"/>
      <c r="G7" s="158"/>
      <c r="H7" s="158"/>
    </row>
    <row r="8" spans="1:8">
      <c r="A8" s="12" t="s">
        <v>494</v>
      </c>
      <c r="B8" s="12" t="s">
        <v>495</v>
      </c>
      <c r="C8" s="12" t="s">
        <v>496</v>
      </c>
      <c r="D8" s="12" t="s">
        <v>497</v>
      </c>
      <c r="E8" s="12" t="s">
        <v>498</v>
      </c>
      <c r="F8" s="78" t="s">
        <v>499</v>
      </c>
      <c r="G8" s="12" t="s">
        <v>500</v>
      </c>
      <c r="H8" s="12" t="s">
        <v>501</v>
      </c>
    </row>
    <row r="9" spans="1:8">
      <c r="A9" s="79" t="s">
        <v>503</v>
      </c>
      <c r="B9" s="79"/>
      <c r="C9" s="79"/>
      <c r="D9" s="79" t="s">
        <v>504</v>
      </c>
      <c r="E9" s="79"/>
      <c r="F9" s="80"/>
      <c r="G9" s="79"/>
      <c r="H9" s="80">
        <f>H10</f>
        <v>233.94</v>
      </c>
    </row>
    <row r="10" spans="1:8">
      <c r="A10" s="81" t="s">
        <v>505</v>
      </c>
      <c r="B10" s="81"/>
      <c r="C10" s="81"/>
      <c r="D10" s="81" t="s">
        <v>506</v>
      </c>
      <c r="E10" s="81"/>
      <c r="F10" s="82"/>
      <c r="G10" s="81"/>
      <c r="H10" s="83">
        <f>H11</f>
        <v>233.94</v>
      </c>
    </row>
    <row r="11" spans="1:8">
      <c r="A11" s="84" t="s">
        <v>507</v>
      </c>
      <c r="B11" s="85" t="s">
        <v>508</v>
      </c>
      <c r="C11" s="85" t="s">
        <v>509</v>
      </c>
      <c r="D11" s="86" t="s">
        <v>510</v>
      </c>
      <c r="E11" s="85" t="s">
        <v>511</v>
      </c>
      <c r="F11" s="87">
        <v>1</v>
      </c>
      <c r="G11" s="88">
        <f ca="1">VLOOKUP(A11,'Orçamento Analítico'!$A:$H,8,0)</f>
        <v>233.94</v>
      </c>
      <c r="H11" s="88">
        <f>TRUNC(F11 * G11, 2)</f>
        <v>233.94</v>
      </c>
    </row>
    <row r="12" spans="1:8">
      <c r="A12" s="79" t="s">
        <v>512</v>
      </c>
      <c r="B12" s="79"/>
      <c r="C12" s="79"/>
      <c r="D12" s="79" t="s">
        <v>513</v>
      </c>
      <c r="E12" s="79"/>
      <c r="F12" s="80"/>
      <c r="G12" s="79"/>
      <c r="H12" s="80">
        <f>H13+H17</f>
        <v>17198.010000000002</v>
      </c>
    </row>
    <row r="13" spans="1:8">
      <c r="A13" s="81" t="s">
        <v>514</v>
      </c>
      <c r="B13" s="81"/>
      <c r="C13" s="81"/>
      <c r="D13" s="81" t="s">
        <v>515</v>
      </c>
      <c r="E13" s="81"/>
      <c r="F13" s="82"/>
      <c r="G13" s="81"/>
      <c r="H13" s="83">
        <f>H14</f>
        <v>1012.4</v>
      </c>
    </row>
    <row r="14" spans="1:8">
      <c r="A14" s="90" t="s">
        <v>516</v>
      </c>
      <c r="B14" s="90"/>
      <c r="C14" s="90"/>
      <c r="D14" s="90" t="s">
        <v>517</v>
      </c>
      <c r="E14" s="90"/>
      <c r="F14" s="91"/>
      <c r="G14" s="90"/>
      <c r="H14" s="89">
        <f>SUM(H15:H16)</f>
        <v>1012.4</v>
      </c>
    </row>
    <row r="15" spans="1:8">
      <c r="A15" s="84" t="s">
        <v>518</v>
      </c>
      <c r="B15" s="85" t="s">
        <v>519</v>
      </c>
      <c r="C15" s="85" t="str">
        <f ca="1">VLOOKUP(B15,'Insumos e Serviços'!$A:$F,2,0)</f>
        <v>SINAPI</v>
      </c>
      <c r="D15" s="86" t="str">
        <f ca="1">VLOOKUP(B15,'Insumos e Serviços'!$A:$F,4,0)</f>
        <v>SINALIZAÇÃO COM FITA FIXADA NA ESTRUTURA. AF_11/2017</v>
      </c>
      <c r="E15" s="85" t="str">
        <f ca="1">VLOOKUP(B15,'Insumos e Serviços'!$A:$F,5,0)</f>
        <v>M</v>
      </c>
      <c r="F15" s="87">
        <v>120</v>
      </c>
      <c r="G15" s="88">
        <f ca="1">VLOOKUP(B15,'Insumos e Serviços'!$A:$F,6,0)</f>
        <v>2.65</v>
      </c>
      <c r="H15" s="88">
        <f>TRUNC(F15 * G15, 2)</f>
        <v>318</v>
      </c>
    </row>
    <row r="16" spans="1:8">
      <c r="A16" s="84" t="s">
        <v>523</v>
      </c>
      <c r="B16" s="85" t="s">
        <v>524</v>
      </c>
      <c r="C16" s="85" t="s">
        <v>509</v>
      </c>
      <c r="D16" s="86" t="s">
        <v>525</v>
      </c>
      <c r="E16" s="85" t="s">
        <v>526</v>
      </c>
      <c r="F16" s="87">
        <v>160</v>
      </c>
      <c r="G16" s="88">
        <f ca="1">VLOOKUP(A16,'Orçamento Analítico'!$A:$H,8,0)</f>
        <v>4.34</v>
      </c>
      <c r="H16" s="88">
        <f>TRUNC(F16 * G16, 2)</f>
        <v>694.4</v>
      </c>
    </row>
    <row r="17" spans="1:8">
      <c r="A17" s="81" t="s">
        <v>527</v>
      </c>
      <c r="B17" s="81"/>
      <c r="C17" s="81"/>
      <c r="D17" s="81" t="s">
        <v>528</v>
      </c>
      <c r="E17" s="81"/>
      <c r="F17" s="82"/>
      <c r="G17" s="81"/>
      <c r="H17" s="83">
        <f>H18+H23</f>
        <v>16185.61</v>
      </c>
    </row>
    <row r="18" spans="1:8">
      <c r="A18" s="90" t="s">
        <v>529</v>
      </c>
      <c r="B18" s="90"/>
      <c r="C18" s="90"/>
      <c r="D18" s="90" t="s">
        <v>530</v>
      </c>
      <c r="E18" s="90"/>
      <c r="F18" s="91"/>
      <c r="G18" s="90"/>
      <c r="H18" s="89">
        <f>SUM(H19:H22)</f>
        <v>5074.7300000000005</v>
      </c>
    </row>
    <row r="19" spans="1:8" ht="22.5">
      <c r="A19" s="84" t="s">
        <v>531</v>
      </c>
      <c r="B19" s="85" t="s">
        <v>532</v>
      </c>
      <c r="C19" s="85" t="str">
        <f ca="1">VLOOKUP(B19,'Insumos e Serviços'!$A:$F,2,0)</f>
        <v>SINAPI</v>
      </c>
      <c r="D19" s="86" t="str">
        <f ca="1">VLOOKUP(B19,'Insumos e Serviços'!$A:$F,4,0)</f>
        <v>DEMOLIÇÃO DE REVESTIMENTO CERÂMICO, DE FORMA MECANIZADA COM MARTELETE, SEM REAPROVEITAMENTO. AF_12/2017</v>
      </c>
      <c r="E19" s="85" t="str">
        <f ca="1">VLOOKUP(B19,'Insumos e Serviços'!$A:$F,5,0)</f>
        <v>m²</v>
      </c>
      <c r="F19" s="87">
        <v>431</v>
      </c>
      <c r="G19" s="88">
        <f ca="1">VLOOKUP(B19,'Insumos e Serviços'!$A:$F,6,0)</f>
        <v>9.98</v>
      </c>
      <c r="H19" s="88">
        <f>TRUNC(F19 * G19, 2)</f>
        <v>4301.38</v>
      </c>
    </row>
    <row r="20" spans="1:8" ht="22.5">
      <c r="A20" s="84" t="s">
        <v>534</v>
      </c>
      <c r="B20" s="85" t="s">
        <v>535</v>
      </c>
      <c r="C20" s="85" t="str">
        <f ca="1">VLOOKUP(B20,'Insumos e Serviços'!$A:$F,2,0)</f>
        <v>SINAPI</v>
      </c>
      <c r="D20" s="86" t="str">
        <f ca="1">VLOOKUP(B20,'Insumos e Serviços'!$A:$F,4,0)</f>
        <v>DEMOLIÇÃO DE RODAPÉ CERÂMICO, DE FORMA MANUAL, SEM REAPROVEITAMENTO. AF_12/2017</v>
      </c>
      <c r="E20" s="85" t="str">
        <f ca="1">VLOOKUP(B20,'Insumos e Serviços'!$A:$F,5,0)</f>
        <v>M</v>
      </c>
      <c r="F20" s="87">
        <v>99</v>
      </c>
      <c r="G20" s="88">
        <f ca="1">VLOOKUP(B20,'Insumos e Serviços'!$A:$F,6,0)</f>
        <v>2.08</v>
      </c>
      <c r="H20" s="88">
        <f>TRUNC(F20 * G20, 2)</f>
        <v>205.92</v>
      </c>
    </row>
    <row r="21" spans="1:8" ht="22.5">
      <c r="A21" s="84" t="s">
        <v>537</v>
      </c>
      <c r="B21" s="85" t="s">
        <v>538</v>
      </c>
      <c r="C21" s="85" t="str">
        <f ca="1">VLOOKUP(B21,'Insumos e Serviços'!$A:$F,2,0)</f>
        <v>SINAPI</v>
      </c>
      <c r="D21" s="86" t="str">
        <f ca="1">VLOOKUP(B21,'Insumos e Serviços'!$A:$F,4,0)</f>
        <v>DEMOLIÇÃO DE ALVENARIA PARA QUALQUER TIPO DE BLOCO, DE FORMA MECANIZADA, SEM REAPROVEITAMENTO. AF_12/2017</v>
      </c>
      <c r="E21" s="85" t="str">
        <f ca="1">VLOOKUP(B21,'Insumos e Serviços'!$A:$F,5,0)</f>
        <v>m³</v>
      </c>
      <c r="F21" s="87">
        <v>7</v>
      </c>
      <c r="G21" s="88">
        <f ca="1">VLOOKUP(B21,'Insumos e Serviços'!$A:$F,6,0)</f>
        <v>38.39</v>
      </c>
      <c r="H21" s="88">
        <f>TRUNC(F21 * G21, 2)</f>
        <v>268.73</v>
      </c>
    </row>
    <row r="22" spans="1:8">
      <c r="A22" s="84" t="s">
        <v>541</v>
      </c>
      <c r="B22" s="85" t="s">
        <v>542</v>
      </c>
      <c r="C22" s="85" t="s">
        <v>509</v>
      </c>
      <c r="D22" s="86" t="s">
        <v>543</v>
      </c>
      <c r="E22" s="85" t="s">
        <v>526</v>
      </c>
      <c r="F22" s="87">
        <v>58</v>
      </c>
      <c r="G22" s="88">
        <f ca="1">VLOOKUP(A22,'Orçamento Analítico'!$A:$H,8,0)</f>
        <v>5.15</v>
      </c>
      <c r="H22" s="88">
        <f>TRUNC(F22 * G22, 2)</f>
        <v>298.7</v>
      </c>
    </row>
    <row r="23" spans="1:8">
      <c r="A23" s="90" t="s">
        <v>544</v>
      </c>
      <c r="B23" s="90"/>
      <c r="C23" s="90"/>
      <c r="D23" s="90" t="s">
        <v>545</v>
      </c>
      <c r="E23" s="90"/>
      <c r="F23" s="91"/>
      <c r="G23" s="90"/>
      <c r="H23" s="89">
        <f>SUM(H24:H32)</f>
        <v>11110.880000000001</v>
      </c>
    </row>
    <row r="24" spans="1:8">
      <c r="A24" s="84" t="s">
        <v>546</v>
      </c>
      <c r="B24" s="85" t="s">
        <v>547</v>
      </c>
      <c r="C24" s="85" t="str">
        <f ca="1">VLOOKUP(B24,'Insumos e Serviços'!$A:$F,2,0)</f>
        <v>SINAPI</v>
      </c>
      <c r="D24" s="86" t="str">
        <f ca="1">VLOOKUP(B24,'Insumos e Serviços'!$A:$F,4,0)</f>
        <v>REMOÇÃO DE LOUÇAS, DE FORMA MANUAL, SEM REAPROVEITAMENTO. AF_12/2017</v>
      </c>
      <c r="E24" s="85" t="str">
        <f ca="1">VLOOKUP(B24,'Insumos e Serviços'!$A:$F,5,0)</f>
        <v>UN</v>
      </c>
      <c r="F24" s="87">
        <v>60</v>
      </c>
      <c r="G24" s="88">
        <f ca="1">VLOOKUP(B24,'Insumos e Serviços'!$A:$F,6,0)</f>
        <v>9.91</v>
      </c>
      <c r="H24" s="88">
        <f t="shared" ref="H24:H32" si="0">TRUNC(F24 * G24, 2)</f>
        <v>594.6</v>
      </c>
    </row>
    <row r="25" spans="1:8">
      <c r="A25" s="84" t="s">
        <v>550</v>
      </c>
      <c r="B25" s="85" t="s">
        <v>551</v>
      </c>
      <c r="C25" s="85" t="s">
        <v>509</v>
      </c>
      <c r="D25" s="86" t="s">
        <v>552</v>
      </c>
      <c r="E25" s="85" t="s">
        <v>526</v>
      </c>
      <c r="F25" s="87">
        <v>22</v>
      </c>
      <c r="G25" s="88">
        <f ca="1">VLOOKUP(A25,'Orçamento Analítico'!$A:$H,8,0)</f>
        <v>24.25</v>
      </c>
      <c r="H25" s="88">
        <f t="shared" si="0"/>
        <v>533.5</v>
      </c>
    </row>
    <row r="26" spans="1:8">
      <c r="A26" s="84" t="s">
        <v>553</v>
      </c>
      <c r="B26" s="85" t="s">
        <v>554</v>
      </c>
      <c r="C26" s="85" t="str">
        <f ca="1">VLOOKUP(B26,'Insumos e Serviços'!$A:$F,2,0)</f>
        <v>SINAPI</v>
      </c>
      <c r="D26" s="86" t="str">
        <f ca="1">VLOOKUP(B26,'Insumos e Serviços'!$A:$F,4,0)</f>
        <v>REMOÇÃO DE PORTAS, DE FORMA MANUAL, SEM REAPROVEITAMENTO. AF_12/2017</v>
      </c>
      <c r="E26" s="85" t="str">
        <f ca="1">VLOOKUP(B26,'Insumos e Serviços'!$A:$F,5,0)</f>
        <v>m²</v>
      </c>
      <c r="F26" s="87">
        <v>16</v>
      </c>
      <c r="G26" s="88">
        <f ca="1">VLOOKUP(B26,'Insumos e Serviços'!$A:$F,6,0)</f>
        <v>7.48</v>
      </c>
      <c r="H26" s="88">
        <f t="shared" si="0"/>
        <v>119.68</v>
      </c>
    </row>
    <row r="27" spans="1:8" ht="22.5">
      <c r="A27" s="84" t="s">
        <v>556</v>
      </c>
      <c r="B27" s="85" t="s">
        <v>557</v>
      </c>
      <c r="C27" s="85" t="str">
        <f ca="1">VLOOKUP(B27,'Insumos e Serviços'!$A:$F,2,0)</f>
        <v>SINAPI</v>
      </c>
      <c r="D27" s="86" t="str">
        <f ca="1">VLOOKUP(B27,'Insumos e Serviços'!$A:$F,4,0)</f>
        <v>REMOÇÃO DE METAIS SANITÁRIOS, DE FORMA MANUAL, SEM REAPROVEITAMENTO. AF_12/2017</v>
      </c>
      <c r="E27" s="85" t="str">
        <f ca="1">VLOOKUP(B27,'Insumos e Serviços'!$A:$F,5,0)</f>
        <v>UN</v>
      </c>
      <c r="F27" s="87">
        <v>60</v>
      </c>
      <c r="G27" s="88">
        <f ca="1">VLOOKUP(B27,'Insumos e Serviços'!$A:$F,6,0)</f>
        <v>7.22</v>
      </c>
      <c r="H27" s="88">
        <f t="shared" si="0"/>
        <v>433.2</v>
      </c>
    </row>
    <row r="28" spans="1:8" ht="22.5">
      <c r="A28" s="84" t="s">
        <v>559</v>
      </c>
      <c r="B28" s="85" t="s">
        <v>560</v>
      </c>
      <c r="C28" s="85" t="s">
        <v>509</v>
      </c>
      <c r="D28" s="86" t="s">
        <v>561</v>
      </c>
      <c r="E28" s="85" t="s">
        <v>526</v>
      </c>
      <c r="F28" s="87">
        <v>61</v>
      </c>
      <c r="G28" s="88">
        <f ca="1">VLOOKUP(A28,'Orçamento Analítico'!$A:$H,8,0)</f>
        <v>51.51</v>
      </c>
      <c r="H28" s="88">
        <f t="shared" si="0"/>
        <v>3142.11</v>
      </c>
    </row>
    <row r="29" spans="1:8" ht="22.5">
      <c r="A29" s="84" t="s">
        <v>562</v>
      </c>
      <c r="B29" s="85" t="s">
        <v>563</v>
      </c>
      <c r="C29" s="85" t="str">
        <f ca="1">VLOOKUP(B29,'Insumos e Serviços'!$A:$F,2,0)</f>
        <v>SINAPI</v>
      </c>
      <c r="D29" s="86" t="str">
        <f ca="1">VLOOKUP(B29,'Insumos e Serviços'!$A:$F,4,0)</f>
        <v>REMOÇÃO DE FORRO DE GESSO, DE FORMA MANUAL, SEM REAPROVEITAMENTO. AF_12/2017</v>
      </c>
      <c r="E29" s="85" t="str">
        <f ca="1">VLOOKUP(B29,'Insumos e Serviços'!$A:$F,5,0)</f>
        <v>m²</v>
      </c>
      <c r="F29" s="87">
        <v>150</v>
      </c>
      <c r="G29" s="88">
        <f ca="1">VLOOKUP(B29,'Insumos e Serviços'!$A:$F,6,0)</f>
        <v>4.04</v>
      </c>
      <c r="H29" s="88">
        <f t="shared" si="0"/>
        <v>606</v>
      </c>
    </row>
    <row r="30" spans="1:8" ht="22.5">
      <c r="A30" s="84" t="s">
        <v>565</v>
      </c>
      <c r="B30" s="85" t="s">
        <v>566</v>
      </c>
      <c r="C30" s="85" t="s">
        <v>509</v>
      </c>
      <c r="D30" s="86" t="s">
        <v>567</v>
      </c>
      <c r="E30" s="85" t="s">
        <v>568</v>
      </c>
      <c r="F30" s="87">
        <v>21</v>
      </c>
      <c r="G30" s="88">
        <f ca="1">VLOOKUP(A30,'Orçamento Analítico'!$A:$H,8,0)</f>
        <v>6.97</v>
      </c>
      <c r="H30" s="88">
        <f t="shared" si="0"/>
        <v>146.37</v>
      </c>
    </row>
    <row r="31" spans="1:8">
      <c r="A31" s="84" t="s">
        <v>569</v>
      </c>
      <c r="B31" s="85" t="s">
        <v>570</v>
      </c>
      <c r="C31" s="85" t="s">
        <v>509</v>
      </c>
      <c r="D31" s="86" t="s">
        <v>571</v>
      </c>
      <c r="E31" s="85" t="s">
        <v>526</v>
      </c>
      <c r="F31" s="87">
        <v>127</v>
      </c>
      <c r="G31" s="88">
        <f ca="1">VLOOKUP(A31,'Orçamento Analítico'!$A:$H,8,0)</f>
        <v>12.21</v>
      </c>
      <c r="H31" s="88">
        <f t="shared" si="0"/>
        <v>1550.67</v>
      </c>
    </row>
    <row r="32" spans="1:8">
      <c r="A32" s="84" t="s">
        <v>572</v>
      </c>
      <c r="B32" s="85" t="s">
        <v>573</v>
      </c>
      <c r="C32" s="85" t="s">
        <v>509</v>
      </c>
      <c r="D32" s="86" t="s">
        <v>574</v>
      </c>
      <c r="E32" s="85" t="s">
        <v>526</v>
      </c>
      <c r="F32" s="87">
        <v>495</v>
      </c>
      <c r="G32" s="88">
        <f ca="1">VLOOKUP(A32,'Orçamento Analítico'!$A:$H,8,0)</f>
        <v>8.0500000000000007</v>
      </c>
      <c r="H32" s="88">
        <f t="shared" si="0"/>
        <v>3984.75</v>
      </c>
    </row>
    <row r="33" spans="1:8">
      <c r="A33" s="79" t="s">
        <v>575</v>
      </c>
      <c r="B33" s="79"/>
      <c r="C33" s="79"/>
      <c r="D33" s="79" t="s">
        <v>576</v>
      </c>
      <c r="E33" s="79"/>
      <c r="F33" s="80"/>
      <c r="G33" s="79"/>
      <c r="H33" s="80">
        <f>H34</f>
        <v>635115.79999999993</v>
      </c>
    </row>
    <row r="34" spans="1:8">
      <c r="A34" s="81" t="s">
        <v>577</v>
      </c>
      <c r="B34" s="81"/>
      <c r="C34" s="81"/>
      <c r="D34" s="81" t="s">
        <v>578</v>
      </c>
      <c r="E34" s="81"/>
      <c r="F34" s="82"/>
      <c r="G34" s="81"/>
      <c r="H34" s="83">
        <f>H35+H39+H42+H44+H46++H56+H62+H65++H75+H77+H80+H87+H112</f>
        <v>635115.79999999993</v>
      </c>
    </row>
    <row r="35" spans="1:8">
      <c r="A35" s="90" t="s">
        <v>579</v>
      </c>
      <c r="B35" s="90"/>
      <c r="C35" s="90"/>
      <c r="D35" s="90" t="s">
        <v>580</v>
      </c>
      <c r="E35" s="90"/>
      <c r="F35" s="91"/>
      <c r="G35" s="90"/>
      <c r="H35" s="89">
        <f>SUM(H36:H38)</f>
        <v>182274.93999999997</v>
      </c>
    </row>
    <row r="36" spans="1:8" ht="33.75">
      <c r="A36" s="84" t="s">
        <v>581</v>
      </c>
      <c r="B36" s="85" t="s">
        <v>582</v>
      </c>
      <c r="C36" s="85" t="str">
        <f ca="1">VLOOKUP(B36,'Insumos e Serviços'!$A:$F,2,0)</f>
        <v>SINAPI</v>
      </c>
      <c r="D36" s="86" t="str">
        <f ca="1">VLOOKUP(B36,'Insumos e Serviços'!$A:$F,4,0)</f>
        <v>ALVENARIA DE VEDAÇÃO DE BLOCOS CERÂMICOS FURADOS NA HORIZONTAL DE 9X14X19CM (ESPESSURA 9CM) DE PAREDES COM ÁREA LÍQUIDA MENOR QUE 6M² COM VÃOS E ARGAMASSA DE ASSENTAMENTO COM PREPARO EM BETONEIRA. AF_06/2014</v>
      </c>
      <c r="E36" s="85" t="str">
        <f ca="1">VLOOKUP(B36,'Insumos e Serviços'!$A:$F,5,0)</f>
        <v>m²</v>
      </c>
      <c r="F36" s="87">
        <v>30</v>
      </c>
      <c r="G36" s="88">
        <f ca="1">VLOOKUP(B36,'Insumos e Serviços'!$A:$F,6,0)</f>
        <v>110.47</v>
      </c>
      <c r="H36" s="88">
        <f>TRUNC(F36 * G36, 2)</f>
        <v>3314.1</v>
      </c>
    </row>
    <row r="37" spans="1:8" ht="22.5">
      <c r="A37" s="84" t="s">
        <v>584</v>
      </c>
      <c r="B37" s="85" t="s">
        <v>585</v>
      </c>
      <c r="C37" s="85" t="str">
        <f ca="1">VLOOKUP(B37,'Insumos e Serviços'!$A:$F,2,0)</f>
        <v>SINAPI</v>
      </c>
      <c r="D37" s="86" t="str">
        <f ca="1">VLOOKUP(B37,'Insumos e Serviços'!$A:$F,4,0)</f>
        <v>FIXAÇÃO (ENCUNHAMENTO) DE ALVENARIA DE VEDAÇÃO COM TIJOLO MACIÇO. AF_03/2016</v>
      </c>
      <c r="E37" s="85" t="str">
        <f ca="1">VLOOKUP(B37,'Insumos e Serviços'!$A:$F,5,0)</f>
        <v>M</v>
      </c>
      <c r="F37" s="87">
        <v>11</v>
      </c>
      <c r="G37" s="88">
        <f ca="1">VLOOKUP(B37,'Insumos e Serviços'!$A:$F,6,0)</f>
        <v>23.93</v>
      </c>
      <c r="H37" s="88">
        <f>TRUNC(F37 * G37, 2)</f>
        <v>263.23</v>
      </c>
    </row>
    <row r="38" spans="1:8" ht="33.75">
      <c r="A38" s="84" t="s">
        <v>587</v>
      </c>
      <c r="B38" s="85" t="s">
        <v>588</v>
      </c>
      <c r="C38" s="85" t="s">
        <v>509</v>
      </c>
      <c r="D38" s="86" t="s">
        <v>589</v>
      </c>
      <c r="E38" s="85" t="s">
        <v>526</v>
      </c>
      <c r="F38" s="87">
        <v>147</v>
      </c>
      <c r="G38" s="88">
        <f ca="1">VLOOKUP(A38,'Orçamento Analítico'!$A:$H,8,0)</f>
        <v>1215.6300000000001</v>
      </c>
      <c r="H38" s="88">
        <f>TRUNC(F38 * G38, 2)</f>
        <v>178697.61</v>
      </c>
    </row>
    <row r="39" spans="1:8">
      <c r="A39" s="90" t="s">
        <v>590</v>
      </c>
      <c r="B39" s="90"/>
      <c r="C39" s="90"/>
      <c r="D39" s="90" t="s">
        <v>591</v>
      </c>
      <c r="E39" s="90"/>
      <c r="F39" s="91"/>
      <c r="G39" s="90"/>
      <c r="H39" s="89">
        <f>SUM(H40:H41)</f>
        <v>29372.7</v>
      </c>
    </row>
    <row r="40" spans="1:8" ht="22.5">
      <c r="A40" s="84" t="s">
        <v>592</v>
      </c>
      <c r="B40" s="85" t="s">
        <v>593</v>
      </c>
      <c r="C40" s="85" t="s">
        <v>509</v>
      </c>
      <c r="D40" s="86" t="s">
        <v>594</v>
      </c>
      <c r="E40" s="85" t="s">
        <v>595</v>
      </c>
      <c r="F40" s="87">
        <v>12</v>
      </c>
      <c r="G40" s="88">
        <f ca="1">VLOOKUP(A40,'Orçamento Analítico'!$A:$H,8,0)</f>
        <v>1932.92</v>
      </c>
      <c r="H40" s="88">
        <f>TRUNC(F40 * G40, 2)</f>
        <v>23195.040000000001</v>
      </c>
    </row>
    <row r="41" spans="1:8" ht="22.5">
      <c r="A41" s="84" t="s">
        <v>596</v>
      </c>
      <c r="B41" s="85" t="s">
        <v>597</v>
      </c>
      <c r="C41" s="85" t="s">
        <v>509</v>
      </c>
      <c r="D41" s="86" t="s">
        <v>598</v>
      </c>
      <c r="E41" s="85" t="s">
        <v>595</v>
      </c>
      <c r="F41" s="87">
        <v>3</v>
      </c>
      <c r="G41" s="88">
        <f ca="1">VLOOKUP(A41,'Orçamento Analítico'!$A:$H,8,0)</f>
        <v>2059.2200000000003</v>
      </c>
      <c r="H41" s="88">
        <f>TRUNC(F41 * G41, 2)</f>
        <v>6177.66</v>
      </c>
    </row>
    <row r="42" spans="1:8">
      <c r="A42" s="90" t="s">
        <v>599</v>
      </c>
      <c r="B42" s="90"/>
      <c r="C42" s="90"/>
      <c r="D42" s="90" t="s">
        <v>600</v>
      </c>
      <c r="E42" s="90"/>
      <c r="F42" s="91"/>
      <c r="G42" s="90"/>
      <c r="H42" s="89">
        <f>H43</f>
        <v>997.2</v>
      </c>
    </row>
    <row r="43" spans="1:8" ht="22.5">
      <c r="A43" s="84" t="s">
        <v>601</v>
      </c>
      <c r="B43" s="85" t="s">
        <v>602</v>
      </c>
      <c r="C43" s="85" t="str">
        <f ca="1">VLOOKUP(B43,'Insumos e Serviços'!$A:$F,2,0)</f>
        <v>SINAPI</v>
      </c>
      <c r="D43" s="86" t="str">
        <f ca="1">VLOOKUP(B43,'Insumos e Serviços'!$A:$F,4,0)</f>
        <v>PORTA EM ALUMÍNIO DE ABRIR TIPO VENEZIANA COM GUARNIÇÃO, FIXAÇÃO COM PARAFUSOS - FORNECIMENTO E INSTALAÇÃO. AF_12/2019</v>
      </c>
      <c r="E43" s="85" t="str">
        <f ca="1">VLOOKUP(B43,'Insumos e Serviços'!$A:$F,5,0)</f>
        <v>m²</v>
      </c>
      <c r="F43" s="87">
        <v>2</v>
      </c>
      <c r="G43" s="88">
        <f ca="1">VLOOKUP(B43,'Insumos e Serviços'!$A:$F,6,0)</f>
        <v>498.6</v>
      </c>
      <c r="H43" s="88">
        <f>TRUNC(F43 * G43, 2)</f>
        <v>997.2</v>
      </c>
    </row>
    <row r="44" spans="1:8">
      <c r="A44" s="90" t="s">
        <v>604</v>
      </c>
      <c r="B44" s="85"/>
      <c r="C44" s="85"/>
      <c r="D44" s="90" t="s">
        <v>605</v>
      </c>
      <c r="E44" s="90"/>
      <c r="F44" s="91"/>
      <c r="G44" s="90"/>
      <c r="H44" s="89">
        <f>H45</f>
        <v>10577.56</v>
      </c>
    </row>
    <row r="45" spans="1:8">
      <c r="A45" s="84" t="s">
        <v>606</v>
      </c>
      <c r="B45" s="85" t="s">
        <v>607</v>
      </c>
      <c r="C45" s="85" t="str">
        <f ca="1">VLOOKUP(B45,'Insumos e Serviços'!$A:$F,2,0)</f>
        <v>SINAPI</v>
      </c>
      <c r="D45" s="86" t="str">
        <f ca="1">VLOOKUP(B45,'Insumos e Serviços'!$A:$F,4,0)</f>
        <v>ESPELHO CRISTAL, ESPESSURA 4MM, COM PARAFUSOS DE FIXACAO, SEM MOLDURA</v>
      </c>
      <c r="E45" s="85" t="str">
        <f ca="1">VLOOKUP(B45,'Insumos e Serviços'!$A:$F,5,0)</f>
        <v>m²</v>
      </c>
      <c r="F45" s="87">
        <v>28</v>
      </c>
      <c r="G45" s="88">
        <f ca="1">VLOOKUP(B45,'Insumos e Serviços'!$A:$F,6,0)</f>
        <v>377.77</v>
      </c>
      <c r="H45" s="88">
        <f>TRUNC(F45 * G45, 2)</f>
        <v>10577.56</v>
      </c>
    </row>
    <row r="46" spans="1:8">
      <c r="A46" s="90" t="s">
        <v>609</v>
      </c>
      <c r="B46" s="90"/>
      <c r="C46" s="90"/>
      <c r="D46" s="90" t="s">
        <v>610</v>
      </c>
      <c r="E46" s="90"/>
      <c r="F46" s="91"/>
      <c r="G46" s="90"/>
      <c r="H46" s="89">
        <f>SUM(H47:H55)</f>
        <v>116812.10999999999</v>
      </c>
    </row>
    <row r="47" spans="1:8" ht="22.5">
      <c r="A47" s="84" t="s">
        <v>611</v>
      </c>
      <c r="B47" s="85" t="s">
        <v>612</v>
      </c>
      <c r="C47" s="85" t="s">
        <v>509</v>
      </c>
      <c r="D47" s="86" t="s">
        <v>613</v>
      </c>
      <c r="E47" s="85" t="s">
        <v>526</v>
      </c>
      <c r="F47" s="87">
        <v>489</v>
      </c>
      <c r="G47" s="88">
        <f ca="1">VLOOKUP(A47,'Orçamento Analítico'!$A:$H,8,0)</f>
        <v>43.03</v>
      </c>
      <c r="H47" s="88">
        <f t="shared" ref="H47:H55" si="1">TRUNC(F47 * G47, 2)</f>
        <v>21041.67</v>
      </c>
    </row>
    <row r="48" spans="1:8" ht="22.5">
      <c r="A48" s="84" t="s">
        <v>614</v>
      </c>
      <c r="B48" s="85" t="s">
        <v>615</v>
      </c>
      <c r="C48" s="85" t="s">
        <v>509</v>
      </c>
      <c r="D48" s="86" t="s">
        <v>616</v>
      </c>
      <c r="E48" s="85" t="s">
        <v>526</v>
      </c>
      <c r="F48" s="87">
        <v>258</v>
      </c>
      <c r="G48" s="88">
        <f ca="1">VLOOKUP(A48,'Orçamento Analítico'!$A:$H,8,0)</f>
        <v>131.71</v>
      </c>
      <c r="H48" s="88">
        <f t="shared" si="1"/>
        <v>33981.18</v>
      </c>
    </row>
    <row r="49" spans="1:8" ht="22.5">
      <c r="A49" s="84" t="s">
        <v>617</v>
      </c>
      <c r="B49" s="85" t="s">
        <v>618</v>
      </c>
      <c r="C49" s="85" t="s">
        <v>509</v>
      </c>
      <c r="D49" s="86" t="s">
        <v>619</v>
      </c>
      <c r="E49" s="85" t="s">
        <v>568</v>
      </c>
      <c r="F49" s="87">
        <v>111</v>
      </c>
      <c r="G49" s="88">
        <f ca="1">VLOOKUP(A49,'Orçamento Analítico'!$A:$H,8,0)</f>
        <v>40.590000000000003</v>
      </c>
      <c r="H49" s="88">
        <f t="shared" si="1"/>
        <v>4505.49</v>
      </c>
    </row>
    <row r="50" spans="1:8" ht="22.5">
      <c r="A50" s="84" t="s">
        <v>620</v>
      </c>
      <c r="B50" s="85" t="s">
        <v>621</v>
      </c>
      <c r="C50" s="85" t="s">
        <v>509</v>
      </c>
      <c r="D50" s="86" t="s">
        <v>622</v>
      </c>
      <c r="E50" s="85" t="s">
        <v>526</v>
      </c>
      <c r="F50" s="87">
        <v>152</v>
      </c>
      <c r="G50" s="88">
        <f ca="1">VLOOKUP(A50,'Orçamento Analítico'!$A:$H,8,0)</f>
        <v>131.81</v>
      </c>
      <c r="H50" s="88">
        <f t="shared" si="1"/>
        <v>20035.12</v>
      </c>
    </row>
    <row r="51" spans="1:8" ht="22.5">
      <c r="A51" s="84" t="s">
        <v>623</v>
      </c>
      <c r="B51" s="85" t="s">
        <v>624</v>
      </c>
      <c r="C51" s="85" t="s">
        <v>509</v>
      </c>
      <c r="D51" s="86" t="s">
        <v>625</v>
      </c>
      <c r="E51" s="85" t="s">
        <v>568</v>
      </c>
      <c r="F51" s="87">
        <v>126</v>
      </c>
      <c r="G51" s="88">
        <f ca="1">VLOOKUP(A51,'Orçamento Analítico'!$A:$H,8,0)</f>
        <v>41</v>
      </c>
      <c r="H51" s="88">
        <f t="shared" si="1"/>
        <v>5166</v>
      </c>
    </row>
    <row r="52" spans="1:8" ht="22.5">
      <c r="A52" s="84" t="s">
        <v>626</v>
      </c>
      <c r="B52" s="85" t="s">
        <v>627</v>
      </c>
      <c r="C52" s="85" t="s">
        <v>509</v>
      </c>
      <c r="D52" s="86" t="s">
        <v>628</v>
      </c>
      <c r="E52" s="85" t="s">
        <v>526</v>
      </c>
      <c r="F52" s="87">
        <v>58</v>
      </c>
      <c r="G52" s="88">
        <f ca="1">VLOOKUP(A52,'Orçamento Analítico'!$A:$H,8,0)</f>
        <v>396.01</v>
      </c>
      <c r="H52" s="88">
        <f t="shared" si="1"/>
        <v>22968.58</v>
      </c>
    </row>
    <row r="53" spans="1:8" ht="22.5">
      <c r="A53" s="84" t="s">
        <v>629</v>
      </c>
      <c r="B53" s="85" t="s">
        <v>630</v>
      </c>
      <c r="C53" s="85" t="s">
        <v>509</v>
      </c>
      <c r="D53" s="86" t="s">
        <v>631</v>
      </c>
      <c r="E53" s="85" t="s">
        <v>526</v>
      </c>
      <c r="F53" s="87">
        <v>36</v>
      </c>
      <c r="G53" s="88">
        <f ca="1">VLOOKUP(A53,'Orçamento Analítico'!$A:$H,8,0)</f>
        <v>132.22</v>
      </c>
      <c r="H53" s="88">
        <f t="shared" si="1"/>
        <v>4759.92</v>
      </c>
    </row>
    <row r="54" spans="1:8">
      <c r="A54" s="84" t="s">
        <v>632</v>
      </c>
      <c r="B54" s="85" t="s">
        <v>633</v>
      </c>
      <c r="C54" s="85" t="s">
        <v>509</v>
      </c>
      <c r="D54" s="86" t="s">
        <v>634</v>
      </c>
      <c r="E54" s="85" t="s">
        <v>526</v>
      </c>
      <c r="F54" s="87">
        <v>36</v>
      </c>
      <c r="G54" s="88">
        <f ca="1">VLOOKUP(A54,'Orçamento Analítico'!$A:$H,8,0)</f>
        <v>9.6300000000000008</v>
      </c>
      <c r="H54" s="88">
        <f t="shared" si="1"/>
        <v>346.68</v>
      </c>
    </row>
    <row r="55" spans="1:8" ht="22.5">
      <c r="A55" s="84" t="s">
        <v>635</v>
      </c>
      <c r="B55" s="85" t="s">
        <v>636</v>
      </c>
      <c r="C55" s="85" t="s">
        <v>509</v>
      </c>
      <c r="D55" s="86" t="s">
        <v>637</v>
      </c>
      <c r="E55" s="85" t="s">
        <v>526</v>
      </c>
      <c r="F55" s="87">
        <v>37</v>
      </c>
      <c r="G55" s="88">
        <f ca="1">VLOOKUP(A55,'Orçamento Analítico'!$A:$H,8,0)</f>
        <v>108.31</v>
      </c>
      <c r="H55" s="88">
        <f t="shared" si="1"/>
        <v>4007.47</v>
      </c>
    </row>
    <row r="56" spans="1:8">
      <c r="A56" s="90" t="s">
        <v>638</v>
      </c>
      <c r="B56" s="90"/>
      <c r="C56" s="90"/>
      <c r="D56" s="90" t="s">
        <v>639</v>
      </c>
      <c r="E56" s="90"/>
      <c r="F56" s="91"/>
      <c r="G56" s="90"/>
      <c r="H56" s="89">
        <f>SUM(H57:H61)</f>
        <v>62139.06</v>
      </c>
    </row>
    <row r="57" spans="1:8" ht="33.75">
      <c r="A57" s="84" t="s">
        <v>640</v>
      </c>
      <c r="B57" s="85" t="s">
        <v>641</v>
      </c>
      <c r="C57" s="85" t="str">
        <f ca="1">VLOOKUP(B57,'Insumos e Serviços'!$A:$F,2,0)</f>
        <v>SINAPI</v>
      </c>
      <c r="D57" s="86" t="str">
        <f ca="1">VLOOKUP(B57,'Insumos e Serviços'!$A:$F,4,0)</f>
        <v>CHAPISCO APLICADO EM ALVENARIAS E ESTRUTURAS DE CONCRETO INTERNAS, COM COLHER DE PEDREIRO.  ARGAMASSA TRAÇO 1:3 COM PREPARO EM BETONEIRA 400L. AF_06/2014</v>
      </c>
      <c r="E57" s="85" t="str">
        <f ca="1">VLOOKUP(B57,'Insumos e Serviços'!$A:$F,5,0)</f>
        <v>m²</v>
      </c>
      <c r="F57" s="87">
        <v>60</v>
      </c>
      <c r="G57" s="88">
        <f ca="1">VLOOKUP(B57,'Insumos e Serviços'!$A:$F,6,0)</f>
        <v>3.43</v>
      </c>
      <c r="H57" s="88">
        <f>TRUNC(F57 * G57, 2)</f>
        <v>205.8</v>
      </c>
    </row>
    <row r="58" spans="1:8" ht="45">
      <c r="A58" s="84" t="s">
        <v>643</v>
      </c>
      <c r="B58" s="85" t="s">
        <v>644</v>
      </c>
      <c r="C58" s="85" t="str">
        <f ca="1">VLOOKUP(B58,'Insumos e Serviços'!$A:$F,2,0)</f>
        <v>SINAPI</v>
      </c>
      <c r="D58" s="86" t="str">
        <f ca="1">VLOOKUP(B58,'Insumos e Serviços'!$A:$F,4,0)</f>
        <v>(COMPOSIÇÃO REPRESENTATIVA) DO SERVIÇO DE EMBOÇO/MASSA ÚNICA, APLICADO MANUALMENTE, TRAÇO 1:2:8, EM BETONEIRA DE 400L, PAREDES INTERNAS, COM EXECUÇÃO DE TALISCAS, EDIFICAÇÃO HABITACIONAL UNIFAMILIAR (CASAS) E EDIFICAÇÃO PÚBLICA PADRÃO. AF_12/2014</v>
      </c>
      <c r="E58" s="85" t="str">
        <f ca="1">VLOOKUP(B58,'Insumos e Serviços'!$A:$F,5,0)</f>
        <v>m²</v>
      </c>
      <c r="F58" s="87">
        <v>60</v>
      </c>
      <c r="G58" s="88">
        <f ca="1">VLOOKUP(B58,'Insumos e Serviços'!$A:$F,6,0)</f>
        <v>30.77</v>
      </c>
      <c r="H58" s="88">
        <f>TRUNC(F58 * G58, 2)</f>
        <v>1846.2</v>
      </c>
    </row>
    <row r="59" spans="1:8" ht="22.5">
      <c r="A59" s="84" t="s">
        <v>646</v>
      </c>
      <c r="B59" s="85" t="s">
        <v>647</v>
      </c>
      <c r="C59" s="85" t="s">
        <v>509</v>
      </c>
      <c r="D59" s="86" t="s">
        <v>648</v>
      </c>
      <c r="E59" s="85" t="s">
        <v>526</v>
      </c>
      <c r="F59" s="87">
        <v>363</v>
      </c>
      <c r="G59" s="88">
        <f ca="1">VLOOKUP(A59,'Orçamento Analítico'!$A:$H,8,0)</f>
        <v>112.13</v>
      </c>
      <c r="H59" s="88">
        <f>TRUNC(F59 * G59, 2)</f>
        <v>40703.19</v>
      </c>
    </row>
    <row r="60" spans="1:8" ht="22.5">
      <c r="A60" s="84" t="s">
        <v>649</v>
      </c>
      <c r="B60" s="85" t="s">
        <v>650</v>
      </c>
      <c r="C60" s="85" t="s">
        <v>509</v>
      </c>
      <c r="D60" s="86" t="s">
        <v>651</v>
      </c>
      <c r="E60" s="85" t="s">
        <v>526</v>
      </c>
      <c r="F60" s="87">
        <v>23</v>
      </c>
      <c r="G60" s="88">
        <f ca="1">VLOOKUP(A60,'Orçamento Analítico'!$A:$H,8,0)</f>
        <v>84.75</v>
      </c>
      <c r="H60" s="88">
        <f>TRUNC(F60 * G60, 2)</f>
        <v>1949.25</v>
      </c>
    </row>
    <row r="61" spans="1:8" ht="22.5">
      <c r="A61" s="84" t="s">
        <v>652</v>
      </c>
      <c r="B61" s="85" t="s">
        <v>653</v>
      </c>
      <c r="C61" s="85" t="s">
        <v>509</v>
      </c>
      <c r="D61" s="86" t="s">
        <v>654</v>
      </c>
      <c r="E61" s="85" t="s">
        <v>526</v>
      </c>
      <c r="F61" s="87">
        <v>126</v>
      </c>
      <c r="G61" s="88">
        <f ca="1">VLOOKUP(A61,'Orçamento Analítico'!$A:$H,8,0)</f>
        <v>138.37</v>
      </c>
      <c r="H61" s="88">
        <f>TRUNC(F61 * G61, 2)</f>
        <v>17434.62</v>
      </c>
    </row>
    <row r="62" spans="1:8">
      <c r="A62" s="90" t="s">
        <v>655</v>
      </c>
      <c r="B62" s="85"/>
      <c r="C62" s="85"/>
      <c r="D62" s="90" t="s">
        <v>656</v>
      </c>
      <c r="E62" s="90"/>
      <c r="F62" s="91"/>
      <c r="G62" s="90"/>
      <c r="H62" s="89">
        <f>SUM(H63:H64)</f>
        <v>16858.77</v>
      </c>
    </row>
    <row r="63" spans="1:8">
      <c r="A63" s="84" t="s">
        <v>657</v>
      </c>
      <c r="B63" s="85" t="s">
        <v>658</v>
      </c>
      <c r="C63" s="85" t="s">
        <v>509</v>
      </c>
      <c r="D63" s="86" t="s">
        <v>659</v>
      </c>
      <c r="E63" s="85" t="s">
        <v>526</v>
      </c>
      <c r="F63" s="87">
        <v>150</v>
      </c>
      <c r="G63" s="88">
        <f ca="1">VLOOKUP(A63,'Orçamento Analítico'!$A:$H,8,0)</f>
        <v>94.78</v>
      </c>
      <c r="H63" s="88">
        <f>TRUNC(F63 * G63, 2)</f>
        <v>14217</v>
      </c>
    </row>
    <row r="64" spans="1:8" ht="22.5">
      <c r="A64" s="84" t="s">
        <v>660</v>
      </c>
      <c r="B64" s="85" t="s">
        <v>661</v>
      </c>
      <c r="C64" s="85" t="s">
        <v>509</v>
      </c>
      <c r="D64" s="86" t="s">
        <v>662</v>
      </c>
      <c r="E64" s="85" t="s">
        <v>522</v>
      </c>
      <c r="F64" s="87">
        <v>197</v>
      </c>
      <c r="G64" s="88">
        <f ca="1">VLOOKUP(A64,'Orçamento Analítico'!$A:$H,8,0)</f>
        <v>13.41</v>
      </c>
      <c r="H64" s="88">
        <f>TRUNC(F64 * G64, 2)</f>
        <v>2641.77</v>
      </c>
    </row>
    <row r="65" spans="1:8">
      <c r="A65" s="90" t="s">
        <v>663</v>
      </c>
      <c r="B65" s="85"/>
      <c r="C65" s="85"/>
      <c r="D65" s="90" t="s">
        <v>664</v>
      </c>
      <c r="E65" s="90"/>
      <c r="F65" s="91"/>
      <c r="G65" s="90"/>
      <c r="H65" s="89">
        <f>SUM(H66:H74)</f>
        <v>14256.47</v>
      </c>
    </row>
    <row r="66" spans="1:8" ht="22.5">
      <c r="A66" s="84" t="s">
        <v>665</v>
      </c>
      <c r="B66" s="85" t="s">
        <v>666</v>
      </c>
      <c r="C66" s="85" t="str">
        <f ca="1">VLOOKUP(B66,'Insumos e Serviços'!$A:$F,2,0)</f>
        <v>SINAPI</v>
      </c>
      <c r="D66" s="86" t="str">
        <f ca="1">VLOOKUP(B66,'Insumos e Serviços'!$A:$F,4,0)</f>
        <v>APLICAÇÃO MANUAL DE PINTURA COM TINTA LÁTEX PVA EM TETO, DUAS DEMÃOS. AF_06/2014</v>
      </c>
      <c r="E66" s="85" t="str">
        <f ca="1">VLOOKUP(B66,'Insumos e Serviços'!$A:$F,5,0)</f>
        <v>m²</v>
      </c>
      <c r="F66" s="87">
        <v>189</v>
      </c>
      <c r="G66" s="88">
        <f ca="1">VLOOKUP(B66,'Insumos e Serviços'!$A:$F,6,0)</f>
        <v>11.85</v>
      </c>
      <c r="H66" s="88">
        <f t="shared" ref="H66:H74" si="2">TRUNC(F66 * G66, 2)</f>
        <v>2239.65</v>
      </c>
    </row>
    <row r="67" spans="1:8">
      <c r="A67" s="84" t="s">
        <v>668</v>
      </c>
      <c r="B67" s="85" t="s">
        <v>669</v>
      </c>
      <c r="C67" s="85" t="str">
        <f ca="1">VLOOKUP(B67,'Insumos e Serviços'!$A:$F,2,0)</f>
        <v>SINAPI</v>
      </c>
      <c r="D67" s="86" t="str">
        <f ca="1">VLOOKUP(B67,'Insumos e Serviços'!$A:$F,4,0)</f>
        <v>APLICAÇÃO E LIXAMENTO DE MASSA LÁTEX EM TETO, DUAS DEMÃOS. AF_06/2014</v>
      </c>
      <c r="E67" s="85" t="str">
        <f ca="1">VLOOKUP(B67,'Insumos e Serviços'!$A:$F,5,0)</f>
        <v>m²</v>
      </c>
      <c r="F67" s="87">
        <v>150</v>
      </c>
      <c r="G67" s="88">
        <f ca="1">VLOOKUP(B67,'Insumos e Serviços'!$A:$F,6,0)</f>
        <v>24.24</v>
      </c>
      <c r="H67" s="88">
        <f t="shared" si="2"/>
        <v>3636</v>
      </c>
    </row>
    <row r="68" spans="1:8" ht="22.5">
      <c r="A68" s="84" t="s">
        <v>671</v>
      </c>
      <c r="B68" s="85" t="s">
        <v>672</v>
      </c>
      <c r="C68" s="85" t="str">
        <f ca="1">VLOOKUP(B68,'Insumos e Serviços'!$A:$F,2,0)</f>
        <v>SINAPI</v>
      </c>
      <c r="D68" s="86" t="str">
        <f ca="1">VLOOKUP(B68,'Insumos e Serviços'!$A:$F,4,0)</f>
        <v>APLICAÇÃO MANUAL DE PINTURA COM TINTA LÁTEX ACRÍLICA EM PAREDES, DUAS DEMÃOS. AF_06/2014</v>
      </c>
      <c r="E68" s="85" t="str">
        <f ca="1">VLOOKUP(B68,'Insumos e Serviços'!$A:$F,5,0)</f>
        <v>m²</v>
      </c>
      <c r="F68" s="87">
        <v>464</v>
      </c>
      <c r="G68" s="88">
        <f ca="1">VLOOKUP(B68,'Insumos e Serviços'!$A:$F,6,0)</f>
        <v>12.38</v>
      </c>
      <c r="H68" s="88">
        <f t="shared" si="2"/>
        <v>5744.32</v>
      </c>
    </row>
    <row r="69" spans="1:8">
      <c r="A69" s="84" t="s">
        <v>674</v>
      </c>
      <c r="B69" s="85" t="s">
        <v>675</v>
      </c>
      <c r="C69" s="85" t="str">
        <f ca="1">VLOOKUP(B69,'Insumos e Serviços'!$A:$F,2,0)</f>
        <v>SINAPI</v>
      </c>
      <c r="D69" s="86" t="str">
        <f ca="1">VLOOKUP(B69,'Insumos e Serviços'!$A:$F,4,0)</f>
        <v>APLICAÇÃO E LIXAMENTO DE MASSA LÁTEX EM PAREDES, DUAS DEMÃOS. AF_06/2014</v>
      </c>
      <c r="E69" s="85" t="str">
        <f ca="1">VLOOKUP(B69,'Insumos e Serviços'!$A:$F,5,0)</f>
        <v>m²</v>
      </c>
      <c r="F69" s="87">
        <v>59</v>
      </c>
      <c r="G69" s="88">
        <f ca="1">VLOOKUP(B69,'Insumos e Serviços'!$A:$F,6,0)</f>
        <v>13.23</v>
      </c>
      <c r="H69" s="88">
        <f t="shared" si="2"/>
        <v>780.57</v>
      </c>
    </row>
    <row r="70" spans="1:8" ht="33.75">
      <c r="A70" s="84" t="s">
        <v>677</v>
      </c>
      <c r="B70" s="85" t="s">
        <v>678</v>
      </c>
      <c r="C70" s="85" t="str">
        <f ca="1">VLOOKUP(B70,'Insumos e Serviços'!$A:$F,2,0)</f>
        <v>SINAPI</v>
      </c>
      <c r="D70" s="86" t="str">
        <f ca="1">VLOOKUP(B70,'Insumos e Serviços'!$A:$F,4,0)</f>
        <v>PINTURA COM TINTA ALQUÍDICA DE ACABAMENTO (ESMALTE SINTÉTICO ACETINADO) APLICADA A ROLO OU PINCEL SOBRE SUPERFÍCIES METÁLICAS (EXCETO PERFIL) EXECUTADO EM OBRA (02 DEMÃOS). AF_01/2020</v>
      </c>
      <c r="E70" s="85" t="str">
        <f ca="1">VLOOKUP(B70,'Insumos e Serviços'!$A:$F,5,0)</f>
        <v>m²</v>
      </c>
      <c r="F70" s="87">
        <v>12</v>
      </c>
      <c r="G70" s="88">
        <f ca="1">VLOOKUP(B70,'Insumos e Serviços'!$A:$F,6,0)</f>
        <v>41.04</v>
      </c>
      <c r="H70" s="88">
        <f t="shared" si="2"/>
        <v>492.48</v>
      </c>
    </row>
    <row r="71" spans="1:8" ht="33.75">
      <c r="A71" s="84" t="s">
        <v>680</v>
      </c>
      <c r="B71" s="85" t="s">
        <v>681</v>
      </c>
      <c r="C71" s="85" t="str">
        <f ca="1">VLOOKUP(B71,'Insumos e Serviços'!$A:$F,2,0)</f>
        <v>SINAPI</v>
      </c>
      <c r="D71" s="86" t="str">
        <f ca="1">VLOOKUP(B71,'Insumos e Serviços'!$A:$F,4,0)</f>
        <v>PINTURA COM TINTA ALQUÍDICA DE FUNDO (TIPO ZARCÃO) APLICADA A ROLO OU PINCEL SOBRE SUPERFÍCIES METÁLICAS (EXCETO PERFIL) EXECUTADO EM OBRA (POR DEMÃO). AF_01/2020</v>
      </c>
      <c r="E71" s="85" t="str">
        <f ca="1">VLOOKUP(B71,'Insumos e Serviços'!$A:$F,5,0)</f>
        <v>m²</v>
      </c>
      <c r="F71" s="87">
        <v>12</v>
      </c>
      <c r="G71" s="88">
        <f ca="1">VLOOKUP(B71,'Insumos e Serviços'!$A:$F,6,0)</f>
        <v>20.100000000000001</v>
      </c>
      <c r="H71" s="88">
        <f t="shared" si="2"/>
        <v>241.2</v>
      </c>
    </row>
    <row r="72" spans="1:8">
      <c r="A72" s="84" t="s">
        <v>683</v>
      </c>
      <c r="B72" s="85" t="s">
        <v>684</v>
      </c>
      <c r="C72" s="85" t="str">
        <f ca="1">VLOOKUP(B72,'Insumos e Serviços'!$A:$F,2,0)</f>
        <v>SINAPI</v>
      </c>
      <c r="D72" s="86" t="str">
        <f ca="1">VLOOKUP(B72,'Insumos e Serviços'!$A:$F,4,0)</f>
        <v>PINTURA ACRILICA EM PISO CIMENTADO DUAS DEMAOS</v>
      </c>
      <c r="E72" s="85" t="str">
        <f ca="1">VLOOKUP(B72,'Insumos e Serviços'!$A:$F,5,0)</f>
        <v>m²</v>
      </c>
      <c r="F72" s="87">
        <v>36</v>
      </c>
      <c r="G72" s="88">
        <f ca="1">VLOOKUP(B72,'Insumos e Serviços'!$A:$F,6,0)</f>
        <v>15.06</v>
      </c>
      <c r="H72" s="88">
        <f t="shared" si="2"/>
        <v>542.16</v>
      </c>
    </row>
    <row r="73" spans="1:8">
      <c r="A73" s="84" t="s">
        <v>686</v>
      </c>
      <c r="B73" s="85" t="s">
        <v>687</v>
      </c>
      <c r="C73" s="85" t="str">
        <f ca="1">VLOOKUP(B73,'Insumos e Serviços'!$A:$F,2,0)</f>
        <v>SINAPI</v>
      </c>
      <c r="D73" s="86" t="str">
        <f ca="1">VLOOKUP(B73,'Insumos e Serviços'!$A:$F,4,0)</f>
        <v>APLICAÇÃO DE FUNDO SELADOR ACRÍLICO EM TETO, UMA DEMÃO. AF_06/2014</v>
      </c>
      <c r="E73" s="85" t="str">
        <f ca="1">VLOOKUP(B73,'Insumos e Serviços'!$A:$F,5,0)</f>
        <v>m²</v>
      </c>
      <c r="F73" s="87">
        <v>150</v>
      </c>
      <c r="G73" s="88">
        <f ca="1">VLOOKUP(B73,'Insumos e Serviços'!$A:$F,6,0)</f>
        <v>2.88</v>
      </c>
      <c r="H73" s="88">
        <f t="shared" si="2"/>
        <v>432</v>
      </c>
    </row>
    <row r="74" spans="1:8">
      <c r="A74" s="84" t="s">
        <v>689</v>
      </c>
      <c r="B74" s="85" t="s">
        <v>690</v>
      </c>
      <c r="C74" s="85" t="str">
        <f ca="1">VLOOKUP(B74,'Insumos e Serviços'!$A:$F,2,0)</f>
        <v>SINAPI</v>
      </c>
      <c r="D74" s="86" t="str">
        <f ca="1">VLOOKUP(B74,'Insumos e Serviços'!$A:$F,4,0)</f>
        <v>APLICAÇÃO DE FUNDO SELADOR ACRÍLICO EM PAREDES, UMA DEMÃO. AF_06/2014</v>
      </c>
      <c r="E74" s="85" t="str">
        <f ca="1">VLOOKUP(B74,'Insumos e Serviços'!$A:$F,5,0)</f>
        <v>m²</v>
      </c>
      <c r="F74" s="87">
        <v>59</v>
      </c>
      <c r="G74" s="88">
        <f ca="1">VLOOKUP(B74,'Insumos e Serviços'!$A:$F,6,0)</f>
        <v>2.5099999999999998</v>
      </c>
      <c r="H74" s="88">
        <f t="shared" si="2"/>
        <v>148.09</v>
      </c>
    </row>
    <row r="75" spans="1:8">
      <c r="A75" s="90" t="s">
        <v>692</v>
      </c>
      <c r="B75" s="85"/>
      <c r="C75" s="85"/>
      <c r="D75" s="90" t="s">
        <v>693</v>
      </c>
      <c r="E75" s="90"/>
      <c r="F75" s="91"/>
      <c r="G75" s="90"/>
      <c r="H75" s="89">
        <f>H76</f>
        <v>3584.16</v>
      </c>
    </row>
    <row r="76" spans="1:8" ht="22.5">
      <c r="A76" s="84" t="s">
        <v>694</v>
      </c>
      <c r="B76" s="85" t="s">
        <v>695</v>
      </c>
      <c r="C76" s="85" t="str">
        <f ca="1">VLOOKUP(B76,'Insumos e Serviços'!$A:$F,2,0)</f>
        <v>SINAPI</v>
      </c>
      <c r="D76" s="86" t="str">
        <f ca="1">VLOOKUP(B76,'Insumos e Serviços'!$A:$F,4,0)</f>
        <v>IMPERMEABILIZAÇÃO DE SUPERFÍCIE COM ARGAMASSA POLIMÉRICA / MEMBRANA ACRÍLICA, 3 DEMÃOS. AF_06/2018</v>
      </c>
      <c r="E76" s="85" t="str">
        <f ca="1">VLOOKUP(B76,'Insumos e Serviços'!$A:$F,5,0)</f>
        <v>m²</v>
      </c>
      <c r="F76" s="87">
        <v>152</v>
      </c>
      <c r="G76" s="88">
        <f ca="1">VLOOKUP(B76,'Insumos e Serviços'!$A:$F,6,0)</f>
        <v>23.58</v>
      </c>
      <c r="H76" s="88">
        <f>TRUNC(F76 * G76, 2)</f>
        <v>3584.16</v>
      </c>
    </row>
    <row r="77" spans="1:8">
      <c r="A77" s="90" t="s">
        <v>697</v>
      </c>
      <c r="B77" s="90"/>
      <c r="C77" s="90"/>
      <c r="D77" s="90" t="s">
        <v>698</v>
      </c>
      <c r="E77" s="90"/>
      <c r="F77" s="91"/>
      <c r="G77" s="90"/>
      <c r="H77" s="89">
        <f>SUM(H78:H79)</f>
        <v>4406.8600000000006</v>
      </c>
    </row>
    <row r="78" spans="1:8">
      <c r="A78" s="84" t="s">
        <v>699</v>
      </c>
      <c r="B78" s="85" t="s">
        <v>700</v>
      </c>
      <c r="C78" s="85" t="str">
        <f ca="1">VLOOKUP(B78,'Insumos e Serviços'!$A:$F,2,0)</f>
        <v>SINAPI</v>
      </c>
      <c r="D78" s="86" t="str">
        <f ca="1">VLOOKUP(B78,'Insumos e Serviços'!$A:$F,4,0)</f>
        <v>SOLEIRA EM GRANITO, LARGURA 15 CM, ESPESSURA 2,0 CM. AF_06/2018</v>
      </c>
      <c r="E78" s="85" t="str">
        <f ca="1">VLOOKUP(B78,'Insumos e Serviços'!$A:$F,5,0)</f>
        <v>M</v>
      </c>
      <c r="F78" s="87">
        <v>29</v>
      </c>
      <c r="G78" s="88">
        <f ca="1">VLOOKUP(B78,'Insumos e Serviços'!$A:$F,6,0)</f>
        <v>100.49</v>
      </c>
      <c r="H78" s="88">
        <f>TRUNC(F78 * G78, 2)</f>
        <v>2914.21</v>
      </c>
    </row>
    <row r="79" spans="1:8" ht="22.5">
      <c r="A79" s="84" t="s">
        <v>702</v>
      </c>
      <c r="B79" s="85" t="s">
        <v>703</v>
      </c>
      <c r="C79" s="85" t="s">
        <v>509</v>
      </c>
      <c r="D79" s="86" t="s">
        <v>704</v>
      </c>
      <c r="E79" s="85" t="s">
        <v>568</v>
      </c>
      <c r="F79" s="87">
        <v>93</v>
      </c>
      <c r="G79" s="88">
        <f ca="1">VLOOKUP(A79,'Orçamento Analítico'!$A:$H,8,0)</f>
        <v>16.05</v>
      </c>
      <c r="H79" s="88">
        <f>TRUNC(F79 * G79, 2)</f>
        <v>1492.65</v>
      </c>
    </row>
    <row r="80" spans="1:8">
      <c r="A80" s="90" t="s">
        <v>705</v>
      </c>
      <c r="B80" s="90"/>
      <c r="C80" s="90"/>
      <c r="D80" s="90" t="s">
        <v>706</v>
      </c>
      <c r="E80" s="90"/>
      <c r="F80" s="91"/>
      <c r="G80" s="90"/>
      <c r="H80" s="89">
        <f>SUM(H81:H86)</f>
        <v>76140.2</v>
      </c>
    </row>
    <row r="81" spans="1:8">
      <c r="A81" s="84" t="s">
        <v>707</v>
      </c>
      <c r="B81" s="85" t="s">
        <v>708</v>
      </c>
      <c r="C81" s="85" t="s">
        <v>509</v>
      </c>
      <c r="D81" s="86" t="s">
        <v>709</v>
      </c>
      <c r="E81" s="85" t="s">
        <v>568</v>
      </c>
      <c r="F81" s="87">
        <v>21</v>
      </c>
      <c r="G81" s="88">
        <f ca="1">VLOOKUP(A81,'Orçamento Analítico'!$A:$H,8,0)</f>
        <v>598.75</v>
      </c>
      <c r="H81" s="88">
        <f t="shared" ref="H81:H86" si="3">TRUNC(F81 * G81, 2)</f>
        <v>12573.75</v>
      </c>
    </row>
    <row r="82" spans="1:8" ht="22.5">
      <c r="A82" s="84" t="s">
        <v>710</v>
      </c>
      <c r="B82" s="85" t="s">
        <v>711</v>
      </c>
      <c r="C82" s="85" t="s">
        <v>509</v>
      </c>
      <c r="D82" s="86" t="s">
        <v>712</v>
      </c>
      <c r="E82" s="85" t="s">
        <v>568</v>
      </c>
      <c r="F82" s="87">
        <v>55</v>
      </c>
      <c r="G82" s="88">
        <f ca="1">VLOOKUP(A82,'Orçamento Analítico'!$A:$H,8,0)</f>
        <v>258.94</v>
      </c>
      <c r="H82" s="88">
        <f t="shared" si="3"/>
        <v>14241.7</v>
      </c>
    </row>
    <row r="83" spans="1:8" ht="22.5">
      <c r="A83" s="84" t="s">
        <v>713</v>
      </c>
      <c r="B83" s="85" t="s">
        <v>714</v>
      </c>
      <c r="C83" s="85" t="s">
        <v>509</v>
      </c>
      <c r="D83" s="86" t="s">
        <v>715</v>
      </c>
      <c r="E83" s="85" t="s">
        <v>568</v>
      </c>
      <c r="F83" s="87">
        <v>55</v>
      </c>
      <c r="G83" s="88">
        <f ca="1">VLOOKUP(A83,'Orçamento Analítico'!$A:$H,8,0)</f>
        <v>758.05</v>
      </c>
      <c r="H83" s="88">
        <f t="shared" si="3"/>
        <v>41692.75</v>
      </c>
    </row>
    <row r="84" spans="1:8" ht="22.5">
      <c r="A84" s="84" t="s">
        <v>716</v>
      </c>
      <c r="B84" s="85" t="s">
        <v>717</v>
      </c>
      <c r="C84" s="85" t="s">
        <v>509</v>
      </c>
      <c r="D84" s="86" t="s">
        <v>718</v>
      </c>
      <c r="E84" s="85" t="s">
        <v>568</v>
      </c>
      <c r="F84" s="87">
        <v>27</v>
      </c>
      <c r="G84" s="88">
        <f ca="1">VLOOKUP(A84,'Orçamento Analítico'!$A:$H,8,0)</f>
        <v>196.92000000000002</v>
      </c>
      <c r="H84" s="88">
        <f t="shared" si="3"/>
        <v>5316.84</v>
      </c>
    </row>
    <row r="85" spans="1:8" ht="22.5">
      <c r="A85" s="84" t="s">
        <v>719</v>
      </c>
      <c r="B85" s="85" t="s">
        <v>720</v>
      </c>
      <c r="C85" s="85" t="s">
        <v>509</v>
      </c>
      <c r="D85" s="86" t="s">
        <v>721</v>
      </c>
      <c r="E85" s="85" t="s">
        <v>568</v>
      </c>
      <c r="F85" s="87">
        <v>10</v>
      </c>
      <c r="G85" s="88">
        <f ca="1">VLOOKUP(A85,'Orçamento Analítico'!$A:$H,8,0)</f>
        <v>214.3</v>
      </c>
      <c r="H85" s="88">
        <f t="shared" si="3"/>
        <v>2143</v>
      </c>
    </row>
    <row r="86" spans="1:8" ht="22.5">
      <c r="A86" s="84" t="s">
        <v>722</v>
      </c>
      <c r="B86" s="85" t="s">
        <v>723</v>
      </c>
      <c r="C86" s="85" t="s">
        <v>509</v>
      </c>
      <c r="D86" s="86" t="s">
        <v>724</v>
      </c>
      <c r="E86" s="85" t="s">
        <v>595</v>
      </c>
      <c r="F86" s="87">
        <v>16</v>
      </c>
      <c r="G86" s="88">
        <f ca="1">VLOOKUP(A86,'Orçamento Analítico'!$A:$H,8,0)</f>
        <v>10.76</v>
      </c>
      <c r="H86" s="88">
        <f t="shared" si="3"/>
        <v>172.16</v>
      </c>
    </row>
    <row r="87" spans="1:8">
      <c r="A87" s="90" t="s">
        <v>725</v>
      </c>
      <c r="B87" s="90"/>
      <c r="C87" s="90"/>
      <c r="D87" s="90" t="s">
        <v>726</v>
      </c>
      <c r="E87" s="90"/>
      <c r="F87" s="91"/>
      <c r="G87" s="90"/>
      <c r="H87" s="89">
        <f>SUM(H88:H111)</f>
        <v>110890.42</v>
      </c>
    </row>
    <row r="88" spans="1:8" ht="22.5">
      <c r="A88" s="84" t="s">
        <v>727</v>
      </c>
      <c r="B88" s="85" t="s">
        <v>728</v>
      </c>
      <c r="C88" s="85" t="s">
        <v>509</v>
      </c>
      <c r="D88" s="86" t="s">
        <v>729</v>
      </c>
      <c r="E88" s="85" t="s">
        <v>549</v>
      </c>
      <c r="F88" s="87">
        <v>20</v>
      </c>
      <c r="G88" s="88">
        <f ca="1">VLOOKUP(A88,'Orçamento Analítico'!$A:$H,8,0)</f>
        <v>337.68</v>
      </c>
      <c r="H88" s="88">
        <f t="shared" ref="H88:H111" si="4">TRUNC(F88 * G88, 2)</f>
        <v>6753.6</v>
      </c>
    </row>
    <row r="89" spans="1:8" ht="22.5">
      <c r="A89" s="84" t="s">
        <v>730</v>
      </c>
      <c r="B89" s="85" t="s">
        <v>731</v>
      </c>
      <c r="C89" s="85" t="s">
        <v>509</v>
      </c>
      <c r="D89" s="86" t="s">
        <v>732</v>
      </c>
      <c r="E89" s="85" t="s">
        <v>549</v>
      </c>
      <c r="F89" s="87">
        <v>3</v>
      </c>
      <c r="G89" s="88">
        <f ca="1">VLOOKUP(A89,'Orçamento Analítico'!$A:$H,8,0)</f>
        <v>590.82000000000005</v>
      </c>
      <c r="H89" s="88">
        <f t="shared" si="4"/>
        <v>1772.46</v>
      </c>
    </row>
    <row r="90" spans="1:8" ht="22.5">
      <c r="A90" s="84" t="s">
        <v>733</v>
      </c>
      <c r="B90" s="85" t="s">
        <v>734</v>
      </c>
      <c r="C90" s="85" t="s">
        <v>509</v>
      </c>
      <c r="D90" s="86" t="s">
        <v>735</v>
      </c>
      <c r="E90" s="85" t="s">
        <v>549</v>
      </c>
      <c r="F90" s="87">
        <v>27</v>
      </c>
      <c r="G90" s="88">
        <f ca="1">VLOOKUP(A90,'Orçamento Analítico'!$A:$H,8,0)</f>
        <v>558.83999999999992</v>
      </c>
      <c r="H90" s="88">
        <f t="shared" si="4"/>
        <v>15088.68</v>
      </c>
    </row>
    <row r="91" spans="1:8" ht="22.5">
      <c r="A91" s="84" t="s">
        <v>736</v>
      </c>
      <c r="B91" s="85" t="s">
        <v>737</v>
      </c>
      <c r="C91" s="85" t="s">
        <v>509</v>
      </c>
      <c r="D91" s="86" t="s">
        <v>738</v>
      </c>
      <c r="E91" s="85" t="s">
        <v>549</v>
      </c>
      <c r="F91" s="87">
        <v>3</v>
      </c>
      <c r="G91" s="88">
        <f ca="1">VLOOKUP(A91,'Orçamento Analítico'!$A:$H,8,0)</f>
        <v>763.83</v>
      </c>
      <c r="H91" s="88">
        <f t="shared" si="4"/>
        <v>2291.4899999999998</v>
      </c>
    </row>
    <row r="92" spans="1:8" ht="22.5">
      <c r="A92" s="84" t="s">
        <v>739</v>
      </c>
      <c r="B92" s="85" t="s">
        <v>740</v>
      </c>
      <c r="C92" s="85" t="s">
        <v>509</v>
      </c>
      <c r="D92" s="86" t="s">
        <v>741</v>
      </c>
      <c r="E92" s="85" t="s">
        <v>595</v>
      </c>
      <c r="F92" s="87">
        <v>7</v>
      </c>
      <c r="G92" s="88">
        <f ca="1">VLOOKUP(A92,'Orçamento Analítico'!$A:$H,8,0)</f>
        <v>1297.0200000000002</v>
      </c>
      <c r="H92" s="88">
        <f t="shared" si="4"/>
        <v>9079.14</v>
      </c>
    </row>
    <row r="93" spans="1:8" ht="22.5">
      <c r="A93" s="84" t="s">
        <v>742</v>
      </c>
      <c r="B93" s="85" t="s">
        <v>743</v>
      </c>
      <c r="C93" s="85" t="s">
        <v>509</v>
      </c>
      <c r="D93" s="86" t="s">
        <v>744</v>
      </c>
      <c r="E93" s="85" t="s">
        <v>522</v>
      </c>
      <c r="F93" s="87">
        <v>18</v>
      </c>
      <c r="G93" s="88">
        <f ca="1">VLOOKUP(A93,'Orçamento Analítico'!$A:$H,8,0)</f>
        <v>100.49000000000001</v>
      </c>
      <c r="H93" s="88">
        <f t="shared" si="4"/>
        <v>1808.82</v>
      </c>
    </row>
    <row r="94" spans="1:8" ht="33.75">
      <c r="A94" s="84" t="s">
        <v>745</v>
      </c>
      <c r="B94" s="85" t="s">
        <v>746</v>
      </c>
      <c r="C94" s="85" t="s">
        <v>509</v>
      </c>
      <c r="D94" s="86" t="s">
        <v>747</v>
      </c>
      <c r="E94" s="85" t="s">
        <v>595</v>
      </c>
      <c r="F94" s="87">
        <v>1</v>
      </c>
      <c r="G94" s="88">
        <f ca="1">VLOOKUP(A94,'Orçamento Analítico'!$A:$H,8,0)</f>
        <v>694.09</v>
      </c>
      <c r="H94" s="88">
        <f t="shared" si="4"/>
        <v>694.09</v>
      </c>
    </row>
    <row r="95" spans="1:8" ht="22.5">
      <c r="A95" s="84" t="s">
        <v>748</v>
      </c>
      <c r="B95" s="85" t="s">
        <v>749</v>
      </c>
      <c r="C95" s="85" t="str">
        <f ca="1">VLOOKUP(B95,'Insumos e Serviços'!$A:$F,2,0)</f>
        <v>SINAPI</v>
      </c>
      <c r="D95" s="86" t="str">
        <f ca="1">VLOOKUP(B95,'Insumos e Serviços'!$A:$F,4,0)</f>
        <v>BARRA DE APOIO RETA, EM ALUMINIO, COMPRIMENTO 80 CM,  FIXADA NA PAREDE - FORNECIMENTO E INSTALAÇÃO. AF_01/2020</v>
      </c>
      <c r="E95" s="85" t="str">
        <f ca="1">VLOOKUP(B95,'Insumos e Serviços'!$A:$F,5,0)</f>
        <v>UN</v>
      </c>
      <c r="F95" s="87">
        <v>7</v>
      </c>
      <c r="G95" s="88">
        <f ca="1">VLOOKUP(B95,'Insumos e Serviços'!$A:$F,6,0)</f>
        <v>226.96</v>
      </c>
      <c r="H95" s="88">
        <f t="shared" si="4"/>
        <v>1588.72</v>
      </c>
    </row>
    <row r="96" spans="1:8" ht="22.5">
      <c r="A96" s="84" t="s">
        <v>751</v>
      </c>
      <c r="B96" s="85" t="s">
        <v>752</v>
      </c>
      <c r="C96" s="85" t="str">
        <f ca="1">VLOOKUP(B96,'Insumos e Serviços'!$A:$F,2,0)</f>
        <v>SINAPI</v>
      </c>
      <c r="D96" s="86" t="str">
        <f ca="1">VLOOKUP(B96,'Insumos e Serviços'!$A:$F,4,0)</f>
        <v>BARRA DE APOIO RETA, EM ALUMINIO, COMPRIMENTO 70 CM,  FIXADA NA PAREDE - FORNECIMENTO E INSTALAÇÃO. AF_01/2020</v>
      </c>
      <c r="E96" s="85" t="str">
        <f ca="1">VLOOKUP(B96,'Insumos e Serviços'!$A:$F,5,0)</f>
        <v>UN</v>
      </c>
      <c r="F96" s="87">
        <v>13</v>
      </c>
      <c r="G96" s="88">
        <f ca="1">VLOOKUP(B96,'Insumos e Serviços'!$A:$F,6,0)</f>
        <v>215.71</v>
      </c>
      <c r="H96" s="88">
        <f t="shared" si="4"/>
        <v>2804.23</v>
      </c>
    </row>
    <row r="97" spans="1:8" ht="22.5">
      <c r="A97" s="84" t="s">
        <v>754</v>
      </c>
      <c r="B97" s="85" t="s">
        <v>755</v>
      </c>
      <c r="C97" s="85" t="s">
        <v>509</v>
      </c>
      <c r="D97" s="86" t="s">
        <v>756</v>
      </c>
      <c r="E97" s="85" t="s">
        <v>549</v>
      </c>
      <c r="F97" s="87">
        <v>13</v>
      </c>
      <c r="G97" s="88">
        <f ca="1">VLOOKUP(A97,'Orçamento Analítico'!$A:$H,8,0)</f>
        <v>64.48</v>
      </c>
      <c r="H97" s="88">
        <f t="shared" si="4"/>
        <v>838.24</v>
      </c>
    </row>
    <row r="98" spans="1:8" ht="33.75">
      <c r="A98" s="84" t="s">
        <v>757</v>
      </c>
      <c r="B98" s="85" t="s">
        <v>758</v>
      </c>
      <c r="C98" s="85" t="s">
        <v>509</v>
      </c>
      <c r="D98" s="86" t="s">
        <v>759</v>
      </c>
      <c r="E98" s="85" t="s">
        <v>549</v>
      </c>
      <c r="F98" s="87">
        <v>1</v>
      </c>
      <c r="G98" s="88">
        <f ca="1">VLOOKUP(A98,'Orçamento Analítico'!$A:$H,8,0)</f>
        <v>90.23</v>
      </c>
      <c r="H98" s="88">
        <f t="shared" si="4"/>
        <v>90.23</v>
      </c>
    </row>
    <row r="99" spans="1:8" ht="22.5">
      <c r="A99" s="84" t="s">
        <v>760</v>
      </c>
      <c r="B99" s="85" t="s">
        <v>761</v>
      </c>
      <c r="C99" s="85" t="str">
        <f ca="1">VLOOKUP(B99,'Insumos e Serviços'!$A:$F,2,0)</f>
        <v>SINAPI</v>
      </c>
      <c r="D99" s="86" t="str">
        <f ca="1">VLOOKUP(B99,'Insumos e Serviços'!$A:$F,4,0)</f>
        <v>CHUVEIRO ELÉTRICO COMUM CORPO PLÁSTICO, TIPO DUCHA  FORNECIMENTO E INSTALAÇÃO. AF_01/2020</v>
      </c>
      <c r="E99" s="85" t="str">
        <f ca="1">VLOOKUP(B99,'Insumos e Serviços'!$A:$F,5,0)</f>
        <v>UN</v>
      </c>
      <c r="F99" s="87">
        <v>5</v>
      </c>
      <c r="G99" s="88">
        <f ca="1">VLOOKUP(B99,'Insumos e Serviços'!$A:$F,6,0)</f>
        <v>76.19</v>
      </c>
      <c r="H99" s="88">
        <f t="shared" si="4"/>
        <v>380.95</v>
      </c>
    </row>
    <row r="100" spans="1:8">
      <c r="A100" s="84" t="s">
        <v>763</v>
      </c>
      <c r="B100" s="85" t="s">
        <v>764</v>
      </c>
      <c r="C100" s="85" t="s">
        <v>509</v>
      </c>
      <c r="D100" s="86" t="s">
        <v>765</v>
      </c>
      <c r="E100" s="85" t="s">
        <v>766</v>
      </c>
      <c r="F100" s="87">
        <v>20</v>
      </c>
      <c r="G100" s="88">
        <f ca="1">VLOOKUP(A100,'Orçamento Analítico'!$A:$H,8,0)</f>
        <v>599.73</v>
      </c>
      <c r="H100" s="88">
        <f t="shared" si="4"/>
        <v>11994.6</v>
      </c>
    </row>
    <row r="101" spans="1:8" ht="22.5">
      <c r="A101" s="84" t="s">
        <v>767</v>
      </c>
      <c r="B101" s="85" t="s">
        <v>768</v>
      </c>
      <c r="C101" s="85" t="str">
        <f ca="1">VLOOKUP(B101,'Insumos e Serviços'!$A:$F,2,0)</f>
        <v>SINAPI</v>
      </c>
      <c r="D101" s="86" t="str">
        <f ca="1">VLOOKUP(B101,'Insumos e Serviços'!$A:$F,4,0)</f>
        <v>BARRA DE APOIO EM "L", EM ACO INOX POLIDO 80 X 80 CM, FIXADA NA PAREDE - FORNECIMENTO E INSTALACAO. AF_01/2020</v>
      </c>
      <c r="E101" s="85" t="str">
        <f ca="1">VLOOKUP(B101,'Insumos e Serviços'!$A:$F,5,0)</f>
        <v>UN</v>
      </c>
      <c r="F101" s="87">
        <v>1</v>
      </c>
      <c r="G101" s="88">
        <f ca="1">VLOOKUP(B101,'Insumos e Serviços'!$A:$F,6,0)</f>
        <v>464.71</v>
      </c>
      <c r="H101" s="88">
        <f t="shared" si="4"/>
        <v>464.71</v>
      </c>
    </row>
    <row r="102" spans="1:8" ht="22.5">
      <c r="A102" s="84" t="s">
        <v>770</v>
      </c>
      <c r="B102" s="85" t="s">
        <v>771</v>
      </c>
      <c r="C102" s="85" t="s">
        <v>509</v>
      </c>
      <c r="D102" s="86" t="s">
        <v>772</v>
      </c>
      <c r="E102" s="85" t="s">
        <v>595</v>
      </c>
      <c r="F102" s="87">
        <v>3</v>
      </c>
      <c r="G102" s="88">
        <f ca="1">VLOOKUP(A102,'Orçamento Analítico'!$A:$H,8,0)</f>
        <v>652.21</v>
      </c>
      <c r="H102" s="88">
        <f t="shared" si="4"/>
        <v>1956.63</v>
      </c>
    </row>
    <row r="103" spans="1:8" ht="33.75">
      <c r="A103" s="84" t="s">
        <v>773</v>
      </c>
      <c r="B103" s="85" t="s">
        <v>774</v>
      </c>
      <c r="C103" s="85" t="s">
        <v>509</v>
      </c>
      <c r="D103" s="86" t="s">
        <v>775</v>
      </c>
      <c r="E103" s="85" t="s">
        <v>549</v>
      </c>
      <c r="F103" s="87">
        <v>30</v>
      </c>
      <c r="G103" s="88">
        <f ca="1">VLOOKUP(A103,'Orçamento Analítico'!$A:$H,8,0)</f>
        <v>414.44</v>
      </c>
      <c r="H103" s="88">
        <f t="shared" si="4"/>
        <v>12433.2</v>
      </c>
    </row>
    <row r="104" spans="1:8" ht="22.5">
      <c r="A104" s="84" t="s">
        <v>776</v>
      </c>
      <c r="B104" s="85" t="s">
        <v>777</v>
      </c>
      <c r="C104" s="85" t="s">
        <v>509</v>
      </c>
      <c r="D104" s="86" t="s">
        <v>778</v>
      </c>
      <c r="E104" s="85" t="s">
        <v>595</v>
      </c>
      <c r="F104" s="87">
        <v>3</v>
      </c>
      <c r="G104" s="88">
        <f ca="1">VLOOKUP(A104,'Orçamento Analítico'!$A:$H,8,0)</f>
        <v>14.219999999999999</v>
      </c>
      <c r="H104" s="88">
        <f t="shared" si="4"/>
        <v>42.66</v>
      </c>
    </row>
    <row r="105" spans="1:8" ht="22.5">
      <c r="A105" s="84" t="s">
        <v>779</v>
      </c>
      <c r="B105" s="85" t="s">
        <v>780</v>
      </c>
      <c r="C105" s="85" t="s">
        <v>509</v>
      </c>
      <c r="D105" s="86" t="s">
        <v>781</v>
      </c>
      <c r="E105" s="85" t="s">
        <v>595</v>
      </c>
      <c r="F105" s="87">
        <v>16</v>
      </c>
      <c r="G105" s="88">
        <f ca="1">VLOOKUP(A105,'Orçamento Analítico'!$A:$H,8,0)</f>
        <v>16.21</v>
      </c>
      <c r="H105" s="88">
        <f t="shared" si="4"/>
        <v>259.36</v>
      </c>
    </row>
    <row r="106" spans="1:8" ht="22.5">
      <c r="A106" s="84" t="s">
        <v>782</v>
      </c>
      <c r="B106" s="85" t="s">
        <v>783</v>
      </c>
      <c r="C106" s="85" t="s">
        <v>509</v>
      </c>
      <c r="D106" s="86" t="s">
        <v>784</v>
      </c>
      <c r="E106" s="85" t="s">
        <v>595</v>
      </c>
      <c r="F106" s="87">
        <v>5</v>
      </c>
      <c r="G106" s="88">
        <f ca="1">VLOOKUP(A106,'Orçamento Analítico'!$A:$H,8,0)</f>
        <v>203.42</v>
      </c>
      <c r="H106" s="88">
        <f t="shared" si="4"/>
        <v>1017.1</v>
      </c>
    </row>
    <row r="107" spans="1:8" ht="22.5">
      <c r="A107" s="84" t="s">
        <v>785</v>
      </c>
      <c r="B107" s="85" t="s">
        <v>786</v>
      </c>
      <c r="C107" s="85" t="s">
        <v>509</v>
      </c>
      <c r="D107" s="86" t="s">
        <v>787</v>
      </c>
      <c r="E107" s="85" t="s">
        <v>568</v>
      </c>
      <c r="F107" s="87">
        <v>23</v>
      </c>
      <c r="G107" s="88">
        <f ca="1">VLOOKUP(A107,'Orçamento Analítico'!$A:$H,8,0)</f>
        <v>454.39000000000004</v>
      </c>
      <c r="H107" s="88">
        <f t="shared" si="4"/>
        <v>10450.969999999999</v>
      </c>
    </row>
    <row r="108" spans="1:8" ht="22.5">
      <c r="A108" s="84" t="s">
        <v>788</v>
      </c>
      <c r="B108" s="85" t="s">
        <v>789</v>
      </c>
      <c r="C108" s="85" t="s">
        <v>509</v>
      </c>
      <c r="D108" s="86" t="s">
        <v>790</v>
      </c>
      <c r="E108" s="85" t="s">
        <v>549</v>
      </c>
      <c r="F108" s="87">
        <v>34</v>
      </c>
      <c r="G108" s="88">
        <f ca="1">VLOOKUP(A108,'Orçamento Analítico'!$A:$H,8,0)</f>
        <v>239.01</v>
      </c>
      <c r="H108" s="88">
        <f t="shared" si="4"/>
        <v>8126.34</v>
      </c>
    </row>
    <row r="109" spans="1:8" ht="22.5">
      <c r="A109" s="84" t="s">
        <v>791</v>
      </c>
      <c r="B109" s="85" t="s">
        <v>792</v>
      </c>
      <c r="C109" s="85" t="s">
        <v>509</v>
      </c>
      <c r="D109" s="86" t="s">
        <v>793</v>
      </c>
      <c r="E109" s="85" t="s">
        <v>549</v>
      </c>
      <c r="F109" s="87">
        <v>14</v>
      </c>
      <c r="G109" s="88">
        <f ca="1">VLOOKUP(A109,'Orçamento Analítico'!$A:$H,8,0)</f>
        <v>140.30000000000001</v>
      </c>
      <c r="H109" s="88">
        <f t="shared" si="4"/>
        <v>1964.2</v>
      </c>
    </row>
    <row r="110" spans="1:8">
      <c r="A110" s="84" t="s">
        <v>794</v>
      </c>
      <c r="B110" s="85" t="s">
        <v>795</v>
      </c>
      <c r="C110" s="85" t="s">
        <v>509</v>
      </c>
      <c r="D110" s="86" t="s">
        <v>796</v>
      </c>
      <c r="E110" s="85" t="s">
        <v>549</v>
      </c>
      <c r="F110" s="87">
        <v>4</v>
      </c>
      <c r="G110" s="88">
        <f ca="1">VLOOKUP(A110,'Orçamento Analítico'!$A:$H,8,0)</f>
        <v>332.7</v>
      </c>
      <c r="H110" s="88">
        <f t="shared" si="4"/>
        <v>1330.8</v>
      </c>
    </row>
    <row r="111" spans="1:8" ht="22.5">
      <c r="A111" s="84" t="s">
        <v>797</v>
      </c>
      <c r="B111" s="85" t="s">
        <v>798</v>
      </c>
      <c r="C111" s="85" t="s">
        <v>509</v>
      </c>
      <c r="D111" s="86" t="s">
        <v>799</v>
      </c>
      <c r="E111" s="85" t="s">
        <v>595</v>
      </c>
      <c r="F111" s="87">
        <v>39</v>
      </c>
      <c r="G111" s="88">
        <f ca="1">VLOOKUP(A111,'Orçamento Analítico'!$A:$H,8,0)</f>
        <v>452.8</v>
      </c>
      <c r="H111" s="88">
        <f t="shared" si="4"/>
        <v>17659.2</v>
      </c>
    </row>
    <row r="112" spans="1:8">
      <c r="A112" s="90" t="s">
        <v>800</v>
      </c>
      <c r="B112" s="90"/>
      <c r="C112" s="90"/>
      <c r="D112" s="90" t="s">
        <v>801</v>
      </c>
      <c r="E112" s="90"/>
      <c r="F112" s="91"/>
      <c r="G112" s="90"/>
      <c r="H112" s="89">
        <f>SUM(H113:H117)</f>
        <v>6805.35</v>
      </c>
    </row>
    <row r="113" spans="1:8" ht="22.5">
      <c r="A113" s="84" t="s">
        <v>802</v>
      </c>
      <c r="B113" s="85" t="s">
        <v>803</v>
      </c>
      <c r="C113" s="85" t="s">
        <v>509</v>
      </c>
      <c r="D113" s="86" t="s">
        <v>804</v>
      </c>
      <c r="E113" s="85" t="s">
        <v>595</v>
      </c>
      <c r="F113" s="87">
        <v>1</v>
      </c>
      <c r="G113" s="88">
        <f ca="1">VLOOKUP(A113,'Orçamento Analítico'!$A:$H,8,0)</f>
        <v>864.42000000000007</v>
      </c>
      <c r="H113" s="88">
        <f>TRUNC(F113 * G113, 2)</f>
        <v>864.42</v>
      </c>
    </row>
    <row r="114" spans="1:8" ht="22.5">
      <c r="A114" s="84" t="s">
        <v>805</v>
      </c>
      <c r="B114" s="85" t="s">
        <v>806</v>
      </c>
      <c r="C114" s="85" t="s">
        <v>509</v>
      </c>
      <c r="D114" s="86" t="s">
        <v>807</v>
      </c>
      <c r="E114" s="85" t="s">
        <v>568</v>
      </c>
      <c r="F114" s="87">
        <v>7</v>
      </c>
      <c r="G114" s="88">
        <f ca="1">VLOOKUP(A114,'Orçamento Analítico'!$A:$H,8,0)</f>
        <v>563.75000000000011</v>
      </c>
      <c r="H114" s="88">
        <f>TRUNC(F114 * G114, 2)</f>
        <v>3946.25</v>
      </c>
    </row>
    <row r="115" spans="1:8" ht="22.5">
      <c r="A115" s="84" t="s">
        <v>808</v>
      </c>
      <c r="B115" s="85" t="s">
        <v>809</v>
      </c>
      <c r="C115" s="85" t="s">
        <v>509</v>
      </c>
      <c r="D115" s="86" t="s">
        <v>810</v>
      </c>
      <c r="E115" s="85" t="s">
        <v>549</v>
      </c>
      <c r="F115" s="87">
        <v>1</v>
      </c>
      <c r="G115" s="88">
        <f ca="1">VLOOKUP(A115,'Orçamento Analítico'!$A:$H,8,0)</f>
        <v>427.79</v>
      </c>
      <c r="H115" s="88">
        <f>TRUNC(F115 * G115, 2)</f>
        <v>427.79</v>
      </c>
    </row>
    <row r="116" spans="1:8">
      <c r="A116" s="84" t="s">
        <v>811</v>
      </c>
      <c r="B116" s="85" t="s">
        <v>812</v>
      </c>
      <c r="C116" s="85" t="s">
        <v>509</v>
      </c>
      <c r="D116" s="86" t="s">
        <v>813</v>
      </c>
      <c r="E116" s="85" t="s">
        <v>526</v>
      </c>
      <c r="F116" s="87">
        <v>1</v>
      </c>
      <c r="G116" s="88">
        <f ca="1">VLOOKUP(A116,'Orçamento Analítico'!$A:$H,8,0)</f>
        <v>949.13</v>
      </c>
      <c r="H116" s="88">
        <f>TRUNC(F116 * G116, 2)</f>
        <v>949.13</v>
      </c>
    </row>
    <row r="117" spans="1:8">
      <c r="A117" s="84" t="s">
        <v>814</v>
      </c>
      <c r="B117" s="85" t="s">
        <v>815</v>
      </c>
      <c r="C117" s="85" t="s">
        <v>509</v>
      </c>
      <c r="D117" s="86" t="s">
        <v>816</v>
      </c>
      <c r="E117" s="85" t="s">
        <v>549</v>
      </c>
      <c r="F117" s="87">
        <v>1</v>
      </c>
      <c r="G117" s="88">
        <f ca="1">VLOOKUP(A117,'Orçamento Analítico'!$A:$H,8,0)</f>
        <v>617.7600000000001</v>
      </c>
      <c r="H117" s="88">
        <f>TRUNC(F117 * G117, 2)</f>
        <v>617.76</v>
      </c>
    </row>
    <row r="118" spans="1:8">
      <c r="A118" s="79" t="s">
        <v>817</v>
      </c>
      <c r="B118" s="79"/>
      <c r="C118" s="79"/>
      <c r="D118" s="79" t="s">
        <v>818</v>
      </c>
      <c r="E118" s="79"/>
      <c r="F118" s="80"/>
      <c r="G118" s="79"/>
      <c r="H118" s="80">
        <f>H119+H134</f>
        <v>42560.740000000005</v>
      </c>
    </row>
    <row r="119" spans="1:8">
      <c r="A119" s="81" t="s">
        <v>819</v>
      </c>
      <c r="B119" s="81"/>
      <c r="C119" s="81"/>
      <c r="D119" s="81" t="s">
        <v>820</v>
      </c>
      <c r="E119" s="81"/>
      <c r="F119" s="82"/>
      <c r="G119" s="81"/>
      <c r="H119" s="83">
        <f>H120+H126+H131</f>
        <v>22033.850000000002</v>
      </c>
    </row>
    <row r="120" spans="1:8">
      <c r="A120" s="90" t="s">
        <v>821</v>
      </c>
      <c r="B120" s="90"/>
      <c r="C120" s="90"/>
      <c r="D120" s="90" t="s">
        <v>822</v>
      </c>
      <c r="E120" s="90"/>
      <c r="F120" s="91"/>
      <c r="G120" s="90"/>
      <c r="H120" s="89">
        <f>SUM(H121:H125)</f>
        <v>13709.7</v>
      </c>
    </row>
    <row r="121" spans="1:8" ht="22.5">
      <c r="A121" s="84" t="s">
        <v>823</v>
      </c>
      <c r="B121" s="85" t="s">
        <v>824</v>
      </c>
      <c r="C121" s="85" t="s">
        <v>509</v>
      </c>
      <c r="D121" s="86" t="s">
        <v>825</v>
      </c>
      <c r="E121" s="85" t="s">
        <v>522</v>
      </c>
      <c r="F121" s="87">
        <v>5</v>
      </c>
      <c r="G121" s="88">
        <f ca="1">VLOOKUP(A121,'Orçamento Analítico'!$A:$H,8,0)</f>
        <v>118.95999999999998</v>
      </c>
      <c r="H121" s="88">
        <f>TRUNC(F121 * G121, 2)</f>
        <v>594.79999999999995</v>
      </c>
    </row>
    <row r="122" spans="1:8" ht="33.75">
      <c r="A122" s="84" t="s">
        <v>826</v>
      </c>
      <c r="B122" s="85" t="s">
        <v>827</v>
      </c>
      <c r="C122" s="85" t="s">
        <v>509</v>
      </c>
      <c r="D122" s="86" t="s">
        <v>828</v>
      </c>
      <c r="E122" s="85" t="s">
        <v>568</v>
      </c>
      <c r="F122" s="87">
        <v>32</v>
      </c>
      <c r="G122" s="88">
        <f ca="1">VLOOKUP(A122,'Orçamento Analítico'!$A:$H,8,0)</f>
        <v>77.769999999999982</v>
      </c>
      <c r="H122" s="88">
        <f>TRUNC(F122 * G122, 2)</f>
        <v>2488.64</v>
      </c>
    </row>
    <row r="123" spans="1:8" ht="33.75">
      <c r="A123" s="84" t="s">
        <v>829</v>
      </c>
      <c r="B123" s="85" t="s">
        <v>830</v>
      </c>
      <c r="C123" s="85" t="str">
        <f ca="1">VLOOKUP(B123,'Insumos e Serviços'!$A:$F,2,0)</f>
        <v>SINAPI</v>
      </c>
      <c r="D123" s="86" t="str">
        <f ca="1">VLOOKUP(B123,'Insumos e Serviços'!$A:$F,4,0)</f>
        <v>(COMPOSIÇÃO REPRESENTATIVA) DO SERVIÇO DE INSTALAÇÃO DE TUBOS DE PVC, SOLDÁVEL, ÁGUA FRIA, DN 50 MM (INSTALADO EM PRUMADA), INCLUSIVE CONEXÕES, CORTES E FIXAÇÕES, PARA PRÉDIOS. AF_10/2015</v>
      </c>
      <c r="E123" s="85" t="str">
        <f ca="1">VLOOKUP(B123,'Insumos e Serviços'!$A:$F,5,0)</f>
        <v>M</v>
      </c>
      <c r="F123" s="87">
        <v>109</v>
      </c>
      <c r="G123" s="88">
        <f ca="1">VLOOKUP(B123,'Insumos e Serviços'!$A:$F,6,0)</f>
        <v>40.42</v>
      </c>
      <c r="H123" s="88">
        <f>TRUNC(F123 * G123, 2)</f>
        <v>4405.78</v>
      </c>
    </row>
    <row r="124" spans="1:8" ht="45">
      <c r="A124" s="84" t="s">
        <v>832</v>
      </c>
      <c r="B124" s="85" t="s">
        <v>833</v>
      </c>
      <c r="C124" s="85" t="str">
        <f ca="1">VLOOKUP(B124,'Insumos e Serviços'!$A:$F,2,0)</f>
        <v>SINAPI</v>
      </c>
      <c r="D124" s="86" t="str">
        <f ca="1">VLOOKUP(B124,'Insumos e Serviços'!$A:$F,4,0)</f>
        <v>(COMPOSIÇÃO REPRESENTATIVA) DO SERVIÇO DE INSTALAÇÃO TUBOS DE PVC, SOLDÁVEL, ÁGUA FRIA, DN 32 MM (INSTALADO EM RAMAL, SUB-RAMAL, RAMAL DE DISTRIBUIÇÃO OU PRUMADA), INCLUSIVE CONEXÕES, CORTES E FIXAÇÕES, PARA PRÉDIOS. AF_10/2015</v>
      </c>
      <c r="E124" s="85" t="str">
        <f ca="1">VLOOKUP(B124,'Insumos e Serviços'!$A:$F,5,0)</f>
        <v>M</v>
      </c>
      <c r="F124" s="87">
        <v>8</v>
      </c>
      <c r="G124" s="88">
        <f ca="1">VLOOKUP(B124,'Insumos e Serviços'!$A:$F,6,0)</f>
        <v>27.86</v>
      </c>
      <c r="H124" s="88">
        <f>TRUNC(F124 * G124, 2)</f>
        <v>222.88</v>
      </c>
    </row>
    <row r="125" spans="1:8" ht="45">
      <c r="A125" s="84" t="s">
        <v>835</v>
      </c>
      <c r="B125" s="85" t="s">
        <v>836</v>
      </c>
      <c r="C125" s="85" t="str">
        <f ca="1">VLOOKUP(B125,'Insumos e Serviços'!$A:$F,2,0)</f>
        <v>SINAPI</v>
      </c>
      <c r="D125" s="86" t="str">
        <f ca="1">VLOOKUP(B125,'Insumos e Serviços'!$A:$F,4,0)</f>
        <v>(COMPOSIÇÃO REPRESENTATIVA) DO SERVIÇO DE INSTALAÇÃO DE TUBOS DE PVC, SOLDÁVEL, ÁGUA FRIA, DN 25 MM (INSTALADO EM RAMAL, SUB-RAMAL, RAMAL DE DISTRIBUIÇÃO OU PRUMADA), INCLUSIVE CONEXÕES, CORTES E FIXAÇÕES, PARA PRÉDIOS. AF_10/2015</v>
      </c>
      <c r="E125" s="85" t="str">
        <f ca="1">VLOOKUP(B125,'Insumos e Serviços'!$A:$F,5,0)</f>
        <v>M</v>
      </c>
      <c r="F125" s="87">
        <v>153</v>
      </c>
      <c r="G125" s="88">
        <f ca="1">VLOOKUP(B125,'Insumos e Serviços'!$A:$F,6,0)</f>
        <v>39.200000000000003</v>
      </c>
      <c r="H125" s="88">
        <f>TRUNC(F125 * G125, 2)</f>
        <v>5997.6</v>
      </c>
    </row>
    <row r="126" spans="1:8">
      <c r="A126" s="90" t="s">
        <v>838</v>
      </c>
      <c r="B126" s="90"/>
      <c r="C126" s="90"/>
      <c r="D126" s="90" t="s">
        <v>839</v>
      </c>
      <c r="E126" s="90"/>
      <c r="F126" s="91"/>
      <c r="G126" s="90"/>
      <c r="H126" s="89">
        <f>SUM(H127:H130)</f>
        <v>5483.0300000000007</v>
      </c>
    </row>
    <row r="127" spans="1:8" ht="33.75">
      <c r="A127" s="84" t="s">
        <v>840</v>
      </c>
      <c r="B127" s="85" t="s">
        <v>841</v>
      </c>
      <c r="C127" s="85" t="str">
        <f ca="1">VLOOKUP(B127,'Insumos e Serviços'!$A:$F,2,0)</f>
        <v>SINAPI</v>
      </c>
      <c r="D127" s="86" t="str">
        <f ca="1">VLOOKUP(B127,'Insumos e Serviços'!$A:$F,4,0)</f>
        <v>REGISTRO DE GAVETA BRUTO, LATÃO, ROSCÁVEL, 1 1/2, COM ACABAMENTO E CANOPLA CROMADOS, INSTALADO EM RESERVAÇÃO DE ÁGUA DE EDIFICAÇÃO QUE POSSUA RESERVATÓRIO DE FIBRA/FIBROCIMENTO  FORNECIMENTO E INSTALAÇÃO. AF_06/2016</v>
      </c>
      <c r="E127" s="85" t="str">
        <f ca="1">VLOOKUP(B127,'Insumos e Serviços'!$A:$F,5,0)</f>
        <v>UN</v>
      </c>
      <c r="F127" s="87">
        <v>16</v>
      </c>
      <c r="G127" s="88">
        <f ca="1">VLOOKUP(B127,'Insumos e Serviços'!$A:$F,6,0)</f>
        <v>165.75</v>
      </c>
      <c r="H127" s="88">
        <f>TRUNC(F127 * G127, 2)</f>
        <v>2652</v>
      </c>
    </row>
    <row r="128" spans="1:8" ht="33.75">
      <c r="A128" s="84" t="s">
        <v>843</v>
      </c>
      <c r="B128" s="85" t="s">
        <v>844</v>
      </c>
      <c r="C128" s="85" t="str">
        <f ca="1">VLOOKUP(B128,'Insumos e Serviços'!$A:$F,2,0)</f>
        <v>SINAPI</v>
      </c>
      <c r="D128" s="86" t="str">
        <f ca="1">VLOOKUP(B128,'Insumos e Serviços'!$A:$F,4,0)</f>
        <v>REGISTRO DE GAVETA BRUTO, LATÃO, ROSCÁVEL, 1, COM ACABAMENTO E CANOPLA CROMADOS, INSTALADO EM RESERVAÇÃO DE ÁGUA DE EDIFICAÇÃO QUE POSSUA RESERVATÓRIO DE FIBRA/FIBROCIMENTO  FORNECIMENTO E INSTALAÇÃO. AF_06/2016</v>
      </c>
      <c r="E128" s="85" t="str">
        <f ca="1">VLOOKUP(B128,'Insumos e Serviços'!$A:$F,5,0)</f>
        <v>UN</v>
      </c>
      <c r="F128" s="87">
        <v>1</v>
      </c>
      <c r="G128" s="88">
        <f ca="1">VLOOKUP(B128,'Insumos e Serviços'!$A:$F,6,0)</f>
        <v>123.33</v>
      </c>
      <c r="H128" s="88">
        <f>TRUNC(F128 * G128, 2)</f>
        <v>123.33</v>
      </c>
    </row>
    <row r="129" spans="1:8" ht="22.5">
      <c r="A129" s="84" t="s">
        <v>846</v>
      </c>
      <c r="B129" s="85" t="s">
        <v>847</v>
      </c>
      <c r="C129" s="85" t="str">
        <f ca="1">VLOOKUP(B129,'Insumos e Serviços'!$A:$F,2,0)</f>
        <v>SINAPI</v>
      </c>
      <c r="D129" s="86" t="str">
        <f ca="1">VLOOKUP(B129,'Insumos e Serviços'!$A:$F,4,0)</f>
        <v>REGISTRO DE GAVETA BRUTO, LATÃO, ROSCÁVEL, 3/4", COM ACABAMENTO E CANOPLA CROMADOS. FORNECIDO E INSTALADO EM RAMAL DE ÁGUA. AF_12/2014</v>
      </c>
      <c r="E129" s="85" t="str">
        <f ca="1">VLOOKUP(B129,'Insumos e Serviços'!$A:$F,5,0)</f>
        <v>UN</v>
      </c>
      <c r="F129" s="87">
        <v>21</v>
      </c>
      <c r="G129" s="88">
        <f ca="1">VLOOKUP(B129,'Insumos e Serviços'!$A:$F,6,0)</f>
        <v>86.08</v>
      </c>
      <c r="H129" s="88">
        <f>TRUNC(F129 * G129, 2)</f>
        <v>1807.68</v>
      </c>
    </row>
    <row r="130" spans="1:8" ht="22.5">
      <c r="A130" s="84" t="s">
        <v>849</v>
      </c>
      <c r="B130" s="85" t="s">
        <v>850</v>
      </c>
      <c r="C130" s="85" t="str">
        <f ca="1">VLOOKUP(B130,'Insumos e Serviços'!$A:$F,2,0)</f>
        <v>SINAPI</v>
      </c>
      <c r="D130" s="86" t="str">
        <f ca="1">VLOOKUP(B130,'Insumos e Serviços'!$A:$F,4,0)</f>
        <v>REGISTRO DE PRESSÃO BRUTO, LATÃO, ROSCÁVEL, 3/4", COM ACABAMENTO E CANOPLA CROMADOS. FORNECIDO E INSTALADO EM RAMAL DE ÁGUA. AF_12/2014</v>
      </c>
      <c r="E130" s="85" t="str">
        <f ca="1">VLOOKUP(B130,'Insumos e Serviços'!$A:$F,5,0)</f>
        <v>UN</v>
      </c>
      <c r="F130" s="87">
        <v>11</v>
      </c>
      <c r="G130" s="88">
        <f ca="1">VLOOKUP(B130,'Insumos e Serviços'!$A:$F,6,0)</f>
        <v>81.819999999999993</v>
      </c>
      <c r="H130" s="88">
        <f>TRUNC(F130 * G130, 2)</f>
        <v>900.02</v>
      </c>
    </row>
    <row r="131" spans="1:8">
      <c r="A131" s="90" t="s">
        <v>852</v>
      </c>
      <c r="B131" s="90"/>
      <c r="C131" s="90"/>
      <c r="D131" s="90" t="s">
        <v>853</v>
      </c>
      <c r="E131" s="90"/>
      <c r="F131" s="91"/>
      <c r="G131" s="90"/>
      <c r="H131" s="89">
        <f>SUM(H132:H133)</f>
        <v>2841.12</v>
      </c>
    </row>
    <row r="132" spans="1:8" ht="22.5">
      <c r="A132" s="84" t="s">
        <v>854</v>
      </c>
      <c r="B132" s="85" t="s">
        <v>855</v>
      </c>
      <c r="C132" s="85" t="s">
        <v>509</v>
      </c>
      <c r="D132" s="86" t="s">
        <v>856</v>
      </c>
      <c r="E132" s="85" t="s">
        <v>568</v>
      </c>
      <c r="F132" s="87">
        <v>334</v>
      </c>
      <c r="G132" s="88">
        <f ca="1">VLOOKUP(A132,'Orçamento Analítico'!$A:$H,8,0)</f>
        <v>6.86</v>
      </c>
      <c r="H132" s="88">
        <f>TRUNC(F132 * G132, 2)</f>
        <v>2291.2399999999998</v>
      </c>
    </row>
    <row r="133" spans="1:8" ht="22.5">
      <c r="A133" s="84" t="s">
        <v>857</v>
      </c>
      <c r="B133" s="85" t="s">
        <v>858</v>
      </c>
      <c r="C133" s="85" t="str">
        <f ca="1">VLOOKUP(B133,'Insumos e Serviços'!$A:$F,2,0)</f>
        <v>SINAPI</v>
      </c>
      <c r="D133" s="86" t="str">
        <f ca="1">VLOOKUP(B133,'Insumos e Serviços'!$A:$F,4,0)</f>
        <v>LASTRO COM MATERIAL GRANULAR (AREIA MÉDIA), APLICADO EM PISOS OU RADIERS, ESPESSURA DE *10 CM*. AF_07/2019</v>
      </c>
      <c r="E133" s="85" t="str">
        <f ca="1">VLOOKUP(B133,'Insumos e Serviços'!$A:$F,5,0)</f>
        <v>m³</v>
      </c>
      <c r="F133" s="87">
        <v>4</v>
      </c>
      <c r="G133" s="88">
        <f ca="1">VLOOKUP(B133,'Insumos e Serviços'!$A:$F,6,0)</f>
        <v>137.47</v>
      </c>
      <c r="H133" s="88">
        <f>TRUNC(F133 * G133, 2)</f>
        <v>549.88</v>
      </c>
    </row>
    <row r="134" spans="1:8">
      <c r="A134" s="81" t="s">
        <v>860</v>
      </c>
      <c r="B134" s="81"/>
      <c r="C134" s="81"/>
      <c r="D134" s="81" t="s">
        <v>861</v>
      </c>
      <c r="E134" s="81"/>
      <c r="F134" s="82"/>
      <c r="G134" s="81"/>
      <c r="H134" s="83">
        <f>H135+H140+H146</f>
        <v>20526.890000000003</v>
      </c>
    </row>
    <row r="135" spans="1:8">
      <c r="A135" s="90" t="s">
        <v>862</v>
      </c>
      <c r="B135" s="90"/>
      <c r="C135" s="90"/>
      <c r="D135" s="90" t="s">
        <v>863</v>
      </c>
      <c r="E135" s="90"/>
      <c r="F135" s="91"/>
      <c r="G135" s="90"/>
      <c r="H135" s="89">
        <f>SUM(H136:H139)</f>
        <v>13884.7</v>
      </c>
    </row>
    <row r="136" spans="1:8" ht="45">
      <c r="A136" s="84" t="s">
        <v>864</v>
      </c>
      <c r="B136" s="85" t="s">
        <v>865</v>
      </c>
      <c r="C136" s="85" t="str">
        <f ca="1">VLOOKUP(B136,'Insumos e Serviços'!$A:$F,2,0)</f>
        <v>SINAPI</v>
      </c>
      <c r="D136" s="86" t="str">
        <f ca="1">VLOOKUP(B136,'Insumos e Serviços'!$A:$F,4,0)</f>
        <v>(COMPOSIÇÃO REPRESENTATIVA) DO SERVIÇO DE INST. TUBO PVC, SÉRIE N, ESGOTO PREDIAL, 100 MM (INST. RAMAL DESCARGA, RAMAL DE ESG. SANIT., PRUMADA ESG. SANIT., VENTILAÇÃO OU SUB-COLETOR AÉREO), INCL. CONEXÕES E CORTES, FIXAÇÕES, P/ PRÉDIOS. AF_10/2015</v>
      </c>
      <c r="E136" s="85" t="str">
        <f ca="1">VLOOKUP(B136,'Insumos e Serviços'!$A:$F,5,0)</f>
        <v>M</v>
      </c>
      <c r="F136" s="87">
        <v>70</v>
      </c>
      <c r="G136" s="88">
        <f ca="1">VLOOKUP(B136,'Insumos e Serviços'!$A:$F,6,0)</f>
        <v>62.7</v>
      </c>
      <c r="H136" s="88">
        <f>TRUNC(F136 * G136, 2)</f>
        <v>4389</v>
      </c>
    </row>
    <row r="137" spans="1:8" ht="45">
      <c r="A137" s="84" t="s">
        <v>867</v>
      </c>
      <c r="B137" s="85" t="s">
        <v>868</v>
      </c>
      <c r="C137" s="85" t="str">
        <f ca="1">VLOOKUP(B137,'Insumos e Serviços'!$A:$F,2,0)</f>
        <v>SINAPI</v>
      </c>
      <c r="D137" s="86" t="str">
        <f ca="1">VLOOKUP(B137,'Insumos e Serviços'!$A:$F,4,0)</f>
        <v>(COMPOSIÇÃO REPRESENTATIVA) DO SERVIÇO DE INST. TUBO PVC, SÉRIE N, ESGOTO PREDIAL, DN 75 MM, (INST. EM RAMAL DE DESCARGA, RAMAL DE ESG. SANITÁRIO, PRUMADA DE ESG. SANITÁRIO OU VENTILAÇÃO), INCL. CONEXÕES, CORTES E FIXAÇÕES, P/ PRÉDIOS. AF_10/2015</v>
      </c>
      <c r="E137" s="85" t="str">
        <f ca="1">VLOOKUP(B137,'Insumos e Serviços'!$A:$F,5,0)</f>
        <v>M</v>
      </c>
      <c r="F137" s="87">
        <v>128</v>
      </c>
      <c r="G137" s="88">
        <f ca="1">VLOOKUP(B137,'Insumos e Serviços'!$A:$F,6,0)</f>
        <v>37.46</v>
      </c>
      <c r="H137" s="88">
        <f>TRUNC(F137 * G137, 2)</f>
        <v>4794.88</v>
      </c>
    </row>
    <row r="138" spans="1:8" ht="45">
      <c r="A138" s="84" t="s">
        <v>870</v>
      </c>
      <c r="B138" s="85" t="s">
        <v>871</v>
      </c>
      <c r="C138" s="85" t="str">
        <f ca="1">VLOOKUP(B138,'Insumos e Serviços'!$A:$F,2,0)</f>
        <v>SINAPI</v>
      </c>
      <c r="D138" s="86" t="str">
        <f ca="1">VLOOKUP(B138,'Insumos e Serviços'!$A:$F,4,0)</f>
        <v>(COMPOSIÇÃO REPRESENTATIVA) DO SERVIÇO DE INSTALAÇÃO DE TUBO DE PVC, SÉRIE NORMAL, ESGOTO PREDIAL, DN 50 MM (INSTALADO EM RAMAL DE DESCARGA OU RAMAL DE ESGOTO SANITÁRIO), INCLUSIVE CONEXÕES, CORTES E FIXAÇÕES PARA, PRÉDIOS. AF_10/2015</v>
      </c>
      <c r="E138" s="85" t="str">
        <f ca="1">VLOOKUP(B138,'Insumos e Serviços'!$A:$F,5,0)</f>
        <v>M</v>
      </c>
      <c r="F138" s="87">
        <v>25</v>
      </c>
      <c r="G138" s="88">
        <f ca="1">VLOOKUP(B138,'Insumos e Serviços'!$A:$F,6,0)</f>
        <v>77.92</v>
      </c>
      <c r="H138" s="88">
        <f>TRUNC(F138 * G138, 2)</f>
        <v>1948</v>
      </c>
    </row>
    <row r="139" spans="1:8" ht="45">
      <c r="A139" s="84" t="s">
        <v>873</v>
      </c>
      <c r="B139" s="85" t="s">
        <v>874</v>
      </c>
      <c r="C139" s="85" t="str">
        <f ca="1">VLOOKUP(B139,'Insumos e Serviços'!$A:$F,2,0)</f>
        <v>SINAPI</v>
      </c>
      <c r="D139" s="86" t="str">
        <f ca="1">VLOOKUP(B139,'Insumos e Serviços'!$A:$F,4,0)</f>
        <v>(COMPOSIÇÃO REPRESENTATIVA) DO SERVIÇO DE INSTALAÇÃO DE TUBO DE PVC, SÉRIE NORMAL, ESGOTO PREDIAL, DN 40 MM (INSTALADO EM RAMAL DE DESCARGA OU RAMAL DE ESGOTO SANITÁRIO), INCLUSIVE CONEXÕES, CORTES E FIXAÇÕES, PARA PRÉDIOS. AF_10/2015</v>
      </c>
      <c r="E139" s="85" t="str">
        <f ca="1">VLOOKUP(B139,'Insumos e Serviços'!$A:$F,5,0)</f>
        <v>M</v>
      </c>
      <c r="F139" s="87">
        <v>53</v>
      </c>
      <c r="G139" s="88">
        <f ca="1">VLOOKUP(B139,'Insumos e Serviços'!$A:$F,6,0)</f>
        <v>51.94</v>
      </c>
      <c r="H139" s="88">
        <f>TRUNC(F139 * G139, 2)</f>
        <v>2752.82</v>
      </c>
    </row>
    <row r="140" spans="1:8">
      <c r="A140" s="90" t="s">
        <v>876</v>
      </c>
      <c r="B140" s="90"/>
      <c r="C140" s="90"/>
      <c r="D140" s="90" t="s">
        <v>877</v>
      </c>
      <c r="E140" s="90"/>
      <c r="F140" s="91"/>
      <c r="G140" s="90"/>
      <c r="H140" s="89">
        <f>SUM(H141:H145)</f>
        <v>3207.6000000000004</v>
      </c>
    </row>
    <row r="141" spans="1:8" ht="22.5">
      <c r="A141" s="84" t="s">
        <v>878</v>
      </c>
      <c r="B141" s="85" t="s">
        <v>879</v>
      </c>
      <c r="C141" s="85" t="str">
        <f ca="1">VLOOKUP(B141,'Insumos e Serviços'!$A:$F,2,0)</f>
        <v>SINAPI</v>
      </c>
      <c r="D141" s="86" t="str">
        <f ca="1">VLOOKUP(B141,'Insumos e Serviços'!$A:$F,4,0)</f>
        <v>CAIXA SIFONADA, PVC, DN 150 X 185 X 75 MM, JUNTA ELÁSTICA, FORNECIDA E INSTALADA EM RAMAL DE DESCARGA OU EM RAMAL DE ESGOTO SANITÁRIO. AF_12/2014</v>
      </c>
      <c r="E141" s="85" t="str">
        <f ca="1">VLOOKUP(B141,'Insumos e Serviços'!$A:$F,5,0)</f>
        <v>UN</v>
      </c>
      <c r="F141" s="87">
        <v>16</v>
      </c>
      <c r="G141" s="88">
        <f ca="1">VLOOKUP(B141,'Insumos e Serviços'!$A:$F,6,0)</f>
        <v>79.06</v>
      </c>
      <c r="H141" s="88">
        <f>TRUNC(F141 * G141, 2)</f>
        <v>1264.96</v>
      </c>
    </row>
    <row r="142" spans="1:8" ht="22.5">
      <c r="A142" s="84" t="s">
        <v>881</v>
      </c>
      <c r="B142" s="85" t="s">
        <v>882</v>
      </c>
      <c r="C142" s="85" t="str">
        <f ca="1">VLOOKUP(B142,'Insumos e Serviços'!$A:$F,2,0)</f>
        <v>SINAPI</v>
      </c>
      <c r="D142" s="86" t="str">
        <f ca="1">VLOOKUP(B142,'Insumos e Serviços'!$A:$F,4,0)</f>
        <v>CAIXA SIFONADA, PVC, DN 100 X 100 X 50 MM, JUNTA ELÁSTICA, FORNECIDA E INSTALADA EM RAMAL DE DESCARGA OU EM RAMAL DE ESGOTO SANITÁRIO. AF_12/2014</v>
      </c>
      <c r="E142" s="85" t="str">
        <f ca="1">VLOOKUP(B142,'Insumos e Serviços'!$A:$F,5,0)</f>
        <v>UN</v>
      </c>
      <c r="F142" s="87">
        <v>3</v>
      </c>
      <c r="G142" s="88">
        <f ca="1">VLOOKUP(B142,'Insumos e Serviços'!$A:$F,6,0)</f>
        <v>33.5</v>
      </c>
      <c r="H142" s="88">
        <f>TRUNC(F142 * G142, 2)</f>
        <v>100.5</v>
      </c>
    </row>
    <row r="143" spans="1:8" ht="22.5">
      <c r="A143" s="84" t="s">
        <v>884</v>
      </c>
      <c r="B143" s="85" t="s">
        <v>885</v>
      </c>
      <c r="C143" s="85" t="s">
        <v>509</v>
      </c>
      <c r="D143" s="86" t="s">
        <v>886</v>
      </c>
      <c r="E143" s="85" t="s">
        <v>549</v>
      </c>
      <c r="F143" s="87">
        <v>5</v>
      </c>
      <c r="G143" s="88">
        <f ca="1">VLOOKUP(A143,'Orçamento Analítico'!$A:$H,8,0)</f>
        <v>93.53</v>
      </c>
      <c r="H143" s="88">
        <f>TRUNC(F143 * G143, 2)</f>
        <v>467.65</v>
      </c>
    </row>
    <row r="144" spans="1:8" ht="22.5">
      <c r="A144" s="84" t="s">
        <v>887</v>
      </c>
      <c r="B144" s="85" t="s">
        <v>888</v>
      </c>
      <c r="C144" s="85" t="str">
        <f ca="1">VLOOKUP(B144,'Insumos e Serviços'!$A:$F,2,0)</f>
        <v>SINAPI</v>
      </c>
      <c r="D144" s="86" t="str">
        <f ca="1">VLOOKUP(B144,'Insumos e Serviços'!$A:$F,4,0)</f>
        <v>CAIXA DE GORDURA PEQUENA (CAPACIDADE: 19 L), CIRCULAR, EM PVC, DIÂMETRO INTERNO= 0,3 M. AF_05/2018</v>
      </c>
      <c r="E144" s="85" t="str">
        <f ca="1">VLOOKUP(B144,'Insumos e Serviços'!$A:$F,5,0)</f>
        <v>UN</v>
      </c>
      <c r="F144" s="87">
        <v>1</v>
      </c>
      <c r="G144" s="88">
        <f ca="1">VLOOKUP(B144,'Insumos e Serviços'!$A:$F,6,0)</f>
        <v>619.48</v>
      </c>
      <c r="H144" s="88">
        <f>TRUNC(F144 * G144, 2)</f>
        <v>619.48</v>
      </c>
    </row>
    <row r="145" spans="1:8" ht="22.5">
      <c r="A145" s="84" t="s">
        <v>890</v>
      </c>
      <c r="B145" s="85" t="s">
        <v>891</v>
      </c>
      <c r="C145" s="85" t="str">
        <f ca="1">VLOOKUP(B145,'Insumos e Serviços'!$A:$F,2,0)</f>
        <v>SINAPI</v>
      </c>
      <c r="D145" s="86" t="str">
        <f ca="1">VLOOKUP(B145,'Insumos e Serviços'!$A:$F,4,0)</f>
        <v>CAIXA ENTERRADA HIDRÁULICA RETANGULAR EM ALVENARIA COM TIJOLOS CERÂMICOS MACIÇOS, DIMENSÕES INTERNAS: 0,8X0,8X0,6 M PARA REDE DE ESGOTO. AF_05/2018</v>
      </c>
      <c r="E145" s="85" t="str">
        <f ca="1">VLOOKUP(B145,'Insumos e Serviços'!$A:$F,5,0)</f>
        <v>UN</v>
      </c>
      <c r="F145" s="87">
        <v>1</v>
      </c>
      <c r="G145" s="88">
        <f ca="1">VLOOKUP(B145,'Insumos e Serviços'!$A:$F,6,0)</f>
        <v>755.01</v>
      </c>
      <c r="H145" s="88">
        <f>TRUNC(F145 * G145, 2)</f>
        <v>755.01</v>
      </c>
    </row>
    <row r="146" spans="1:8">
      <c r="A146" s="90" t="s">
        <v>893</v>
      </c>
      <c r="B146" s="90"/>
      <c r="C146" s="90"/>
      <c r="D146" s="90" t="s">
        <v>853</v>
      </c>
      <c r="E146" s="90"/>
      <c r="F146" s="91"/>
      <c r="G146" s="90"/>
      <c r="H146" s="89">
        <f>SUM(H147:H151)</f>
        <v>3434.5899999999997</v>
      </c>
    </row>
    <row r="147" spans="1:8" ht="22.5">
      <c r="A147" s="84" t="s">
        <v>894</v>
      </c>
      <c r="B147" s="85" t="s">
        <v>855</v>
      </c>
      <c r="C147" s="85" t="s">
        <v>509</v>
      </c>
      <c r="D147" s="86" t="s">
        <v>856</v>
      </c>
      <c r="E147" s="85" t="s">
        <v>568</v>
      </c>
      <c r="F147" s="87">
        <v>225</v>
      </c>
      <c r="G147" s="88">
        <f ca="1">VLOOKUP(A147,'Orçamento Analítico'!$A:$H,8,0)</f>
        <v>6.86</v>
      </c>
      <c r="H147" s="88">
        <f>TRUNC(F147 * G147, 2)</f>
        <v>1543.5</v>
      </c>
    </row>
    <row r="148" spans="1:8" ht="33.75">
      <c r="A148" s="84" t="s">
        <v>895</v>
      </c>
      <c r="B148" s="85" t="s">
        <v>896</v>
      </c>
      <c r="C148" s="85" t="str">
        <f ca="1">VLOOKUP(B148,'Insumos e Serviços'!$A:$F,2,0)</f>
        <v>SINAPI</v>
      </c>
      <c r="D148" s="86" t="str">
        <f ca="1">VLOOKUP(B148,'Insumos e Serviços'!$A:$F,4,0)</f>
        <v>FIXAÇÃO DE TUBOS HORIZONTAIS DE PPR DIÂMETROS MAIORES QUE 40 MM E MENORES OU IGUAIS A 75 MM COM ABRAÇADEIRA METÁLICA FLEXÍVEL 18 MM, FIXADA DIRETAMENTE NA LAJE. AF_05/2015</v>
      </c>
      <c r="E148" s="85" t="str">
        <f ca="1">VLOOKUP(B148,'Insumos e Serviços'!$A:$F,5,0)</f>
        <v>M</v>
      </c>
      <c r="F148" s="87">
        <v>11</v>
      </c>
      <c r="G148" s="88">
        <f ca="1">VLOOKUP(B148,'Insumos e Serviços'!$A:$F,6,0)</f>
        <v>11.58</v>
      </c>
      <c r="H148" s="88">
        <f>TRUNC(F148 * G148, 2)</f>
        <v>127.38</v>
      </c>
    </row>
    <row r="149" spans="1:8">
      <c r="A149" s="84" t="s">
        <v>898</v>
      </c>
      <c r="B149" s="85" t="s">
        <v>899</v>
      </c>
      <c r="C149" s="85" t="str">
        <f ca="1">VLOOKUP(B149,'Insumos e Serviços'!$A:$F,2,0)</f>
        <v>SINAPI</v>
      </c>
      <c r="D149" s="86" t="str">
        <f ca="1">VLOOKUP(B149,'Insumos e Serviços'!$A:$F,4,0)</f>
        <v>EXECUÇÃO DE JUNTAS DE CONTRAÇÃO PARA PAVIMENTOS DE CONCRETO. AF_11/2017</v>
      </c>
      <c r="E149" s="85" t="str">
        <f ca="1">VLOOKUP(B149,'Insumos e Serviços'!$A:$F,5,0)</f>
        <v>M</v>
      </c>
      <c r="F149" s="87">
        <v>235</v>
      </c>
      <c r="G149" s="88">
        <f ca="1">VLOOKUP(B149,'Insumos e Serviços'!$A:$F,6,0)</f>
        <v>0.43</v>
      </c>
      <c r="H149" s="88">
        <f>TRUNC(F149 * G149, 2)</f>
        <v>101.05</v>
      </c>
    </row>
    <row r="150" spans="1:8" ht="22.5">
      <c r="A150" s="84" t="s">
        <v>901</v>
      </c>
      <c r="B150" s="85" t="s">
        <v>902</v>
      </c>
      <c r="C150" s="85" t="str">
        <f ca="1">VLOOKUP(B150,'Insumos e Serviços'!$A:$F,2,0)</f>
        <v>SINAPI</v>
      </c>
      <c r="D150" s="86" t="str">
        <f ca="1">VLOOKUP(B150,'Insumos e Serviços'!$A:$F,4,0)</f>
        <v>ESCAVAÇÃO MANUAL DE VALA COM PROFUNDIDADE MENOR OU IGUAL A 1,30 M. AF_03/2016</v>
      </c>
      <c r="E150" s="85" t="str">
        <f ca="1">VLOOKUP(B150,'Insumos e Serviços'!$A:$F,5,0)</f>
        <v>m³</v>
      </c>
      <c r="F150" s="87">
        <v>18</v>
      </c>
      <c r="G150" s="88">
        <f ca="1">VLOOKUP(B150,'Insumos e Serviços'!$A:$F,6,0)</f>
        <v>67.92</v>
      </c>
      <c r="H150" s="88">
        <f>TRUNC(F150 * G150, 2)</f>
        <v>1222.56</v>
      </c>
    </row>
    <row r="151" spans="1:8">
      <c r="A151" s="84" t="s">
        <v>904</v>
      </c>
      <c r="B151" s="85" t="s">
        <v>905</v>
      </c>
      <c r="C151" s="85" t="str">
        <f ca="1">VLOOKUP(B151,'Insumos e Serviços'!$A:$F,2,0)</f>
        <v>SINAPI</v>
      </c>
      <c r="D151" s="86" t="str">
        <f ca="1">VLOOKUP(B151,'Insumos e Serviços'!$A:$F,4,0)</f>
        <v>REATERRO MANUAL DE VALAS COM COMPACTAÇÃO MECANIZADA. AF_04/2016</v>
      </c>
      <c r="E151" s="85" t="str">
        <f ca="1">VLOOKUP(B151,'Insumos e Serviços'!$A:$F,5,0)</f>
        <v>m³</v>
      </c>
      <c r="F151" s="87">
        <v>18</v>
      </c>
      <c r="G151" s="88">
        <f ca="1">VLOOKUP(B151,'Insumos e Serviços'!$A:$F,6,0)</f>
        <v>24.45</v>
      </c>
      <c r="H151" s="88">
        <f>TRUNC(F151 * G151, 2)</f>
        <v>440.1</v>
      </c>
    </row>
    <row r="152" spans="1:8">
      <c r="A152" s="79" t="s">
        <v>907</v>
      </c>
      <c r="B152" s="79"/>
      <c r="C152" s="79"/>
      <c r="D152" s="79" t="s">
        <v>908</v>
      </c>
      <c r="E152" s="79"/>
      <c r="F152" s="80"/>
      <c r="G152" s="79"/>
      <c r="H152" s="80">
        <f>H153</f>
        <v>58104.06</v>
      </c>
    </row>
    <row r="153" spans="1:8">
      <c r="A153" s="81" t="s">
        <v>909</v>
      </c>
      <c r="B153" s="81"/>
      <c r="C153" s="81"/>
      <c r="D153" s="81" t="s">
        <v>910</v>
      </c>
      <c r="E153" s="81"/>
      <c r="F153" s="82"/>
      <c r="G153" s="81"/>
      <c r="H153" s="83">
        <f>H154+H159</f>
        <v>58104.06</v>
      </c>
    </row>
    <row r="154" spans="1:8">
      <c r="A154" s="90" t="s">
        <v>911</v>
      </c>
      <c r="B154" s="90"/>
      <c r="C154" s="90"/>
      <c r="D154" s="90" t="s">
        <v>912</v>
      </c>
      <c r="E154" s="90"/>
      <c r="F154" s="91"/>
      <c r="G154" s="90"/>
      <c r="H154" s="89">
        <f>SUM(H155:H158)</f>
        <v>10512.8</v>
      </c>
    </row>
    <row r="155" spans="1:8">
      <c r="A155" s="84" t="s">
        <v>913</v>
      </c>
      <c r="B155" s="85" t="s">
        <v>914</v>
      </c>
      <c r="C155" s="85" t="s">
        <v>509</v>
      </c>
      <c r="D155" s="86" t="s">
        <v>915</v>
      </c>
      <c r="E155" s="85" t="s">
        <v>595</v>
      </c>
      <c r="F155" s="87">
        <v>1</v>
      </c>
      <c r="G155" s="88">
        <f ca="1">VLOOKUP(A155,'Orçamento Analítico'!$A:$H,8,0)</f>
        <v>8331.4</v>
      </c>
      <c r="H155" s="88">
        <f>TRUNC(F155 * G155, 2)</f>
        <v>8331.4</v>
      </c>
    </row>
    <row r="156" spans="1:8" ht="22.5">
      <c r="A156" s="84" t="s">
        <v>916</v>
      </c>
      <c r="B156" s="85" t="s">
        <v>917</v>
      </c>
      <c r="C156" s="85" t="str">
        <f ca="1">VLOOKUP(B156,'Insumos e Serviços'!$A:$F,2,0)</f>
        <v>SINAPI</v>
      </c>
      <c r="D156" s="86" t="str">
        <f ca="1">VLOOKUP(B156,'Insumos e Serviços'!$A:$F,4,0)</f>
        <v>CABO DE COBRE FLEXÍVEL ISOLADO, 10 MM², ANTI-CHAMA 450/750 V, PARA DISTRIBUIÇÃO - FORNECIMENTO E INSTALAÇÃO. AF_12/2015</v>
      </c>
      <c r="E156" s="85" t="str">
        <f ca="1">VLOOKUP(B156,'Insumos e Serviços'!$A:$F,5,0)</f>
        <v>M</v>
      </c>
      <c r="F156" s="87">
        <v>176</v>
      </c>
      <c r="G156" s="88">
        <f ca="1">VLOOKUP(B156,'Insumos e Serviços'!$A:$F,6,0)</f>
        <v>9.89</v>
      </c>
      <c r="H156" s="88">
        <f>TRUNC(F156 * G156, 2)</f>
        <v>1740.64</v>
      </c>
    </row>
    <row r="157" spans="1:8" ht="22.5">
      <c r="A157" s="84" t="s">
        <v>919</v>
      </c>
      <c r="B157" s="85" t="s">
        <v>920</v>
      </c>
      <c r="C157" s="85" t="str">
        <f ca="1">VLOOKUP(B157,'Insumos e Serviços'!$A:$F,2,0)</f>
        <v>SINAPI</v>
      </c>
      <c r="D157" s="86" t="str">
        <f ca="1">VLOOKUP(B157,'Insumos e Serviços'!$A:$F,4,0)</f>
        <v>ELETRODUTO RÍGIDO SOLDÁVEL, PVC, DN 32 MM (1), APARENTE, INSTALADO EM PAREDE - FORNECIMENTO E INSTALAÇÃO. AF_11/2016_P</v>
      </c>
      <c r="E157" s="85" t="str">
        <f ca="1">VLOOKUP(B157,'Insumos e Serviços'!$A:$F,5,0)</f>
        <v>M</v>
      </c>
      <c r="F157" s="87">
        <v>36</v>
      </c>
      <c r="G157" s="88">
        <f ca="1">VLOOKUP(B157,'Insumos e Serviços'!$A:$F,6,0)</f>
        <v>9.98</v>
      </c>
      <c r="H157" s="88">
        <f>TRUNC(F157 * G157, 2)</f>
        <v>359.28</v>
      </c>
    </row>
    <row r="158" spans="1:8">
      <c r="A158" s="84" t="s">
        <v>922</v>
      </c>
      <c r="B158" s="85" t="s">
        <v>923</v>
      </c>
      <c r="C158" s="85" t="str">
        <f ca="1">VLOOKUP(B158,'Insumos e Serviços'!$A:$F,2,0)</f>
        <v>SINAPI</v>
      </c>
      <c r="D158" s="86" t="str">
        <f ca="1">VLOOKUP(B158,'Insumos e Serviços'!$A:$F,4,0)</f>
        <v>CONDULETE DE PVC, TIPO LL, PARA ELETRODUTO DE PVC SOLDÁVEL DN 32 MM (1</v>
      </c>
      <c r="E158" s="85" t="str">
        <f ca="1">VLOOKUP(B158,'Insumos e Serviços'!$A:$F,5,0)</f>
        <v>UN</v>
      </c>
      <c r="F158" s="87">
        <v>3</v>
      </c>
      <c r="G158" s="88">
        <f ca="1">VLOOKUP(B158,'Insumos e Serviços'!$A:$F,6,0)</f>
        <v>27.16</v>
      </c>
      <c r="H158" s="88">
        <f>TRUNC(F158 * G158, 2)</f>
        <v>81.48</v>
      </c>
    </row>
    <row r="159" spans="1:8">
      <c r="A159" s="90" t="s">
        <v>925</v>
      </c>
      <c r="B159" s="90"/>
      <c r="C159" s="90"/>
      <c r="D159" s="90" t="s">
        <v>926</v>
      </c>
      <c r="E159" s="90"/>
      <c r="F159" s="91"/>
      <c r="G159" s="90"/>
      <c r="H159" s="89">
        <f>SUM(H160:H174)</f>
        <v>47591.259999999995</v>
      </c>
    </row>
    <row r="160" spans="1:8" ht="22.5">
      <c r="A160" s="84" t="s">
        <v>927</v>
      </c>
      <c r="B160" s="85" t="s">
        <v>928</v>
      </c>
      <c r="C160" s="85" t="str">
        <f ca="1">VLOOKUP(B160,'Insumos e Serviços'!$A:$F,2,0)</f>
        <v>SINAPI</v>
      </c>
      <c r="D160" s="86" t="str">
        <f ca="1">VLOOKUP(B160,'Insumos e Serviços'!$A:$F,4,0)</f>
        <v>CABO DE COBRE FLEXÍVEL ISOLADO, 4 MM², ANTI-CHAMA 450/750 V, PARA CIRCUITOS TERMINAIS - FORNECIMENTO E INSTALAÇÃO. AF_12/2015</v>
      </c>
      <c r="E160" s="85" t="str">
        <f ca="1">VLOOKUP(B160,'Insumos e Serviços'!$A:$F,5,0)</f>
        <v>M</v>
      </c>
      <c r="F160" s="87">
        <v>108</v>
      </c>
      <c r="G160" s="88">
        <f ca="1">VLOOKUP(B160,'Insumos e Serviços'!$A:$F,6,0)</f>
        <v>6.29</v>
      </c>
      <c r="H160" s="88">
        <f t="shared" ref="H160:H174" si="5">TRUNC(F160 * G160, 2)</f>
        <v>679.32</v>
      </c>
    </row>
    <row r="161" spans="1:8" ht="22.5">
      <c r="A161" s="84" t="s">
        <v>930</v>
      </c>
      <c r="B161" s="85" t="s">
        <v>931</v>
      </c>
      <c r="C161" s="85" t="str">
        <f ca="1">VLOOKUP(B161,'Insumos e Serviços'!$A:$F,2,0)</f>
        <v>SINAPI</v>
      </c>
      <c r="D161" s="86" t="str">
        <f ca="1">VLOOKUP(B161,'Insumos e Serviços'!$A:$F,4,0)</f>
        <v>CABO DE COBRE FLEXÍVEL ISOLADO, 6 MM², ANTI-CHAMA 450/750 V, PARA CIRCUITOS TERMINAIS - FORNECIMENTO E INSTALAÇÃO. AF_12/2015</v>
      </c>
      <c r="E161" s="85" t="str">
        <f ca="1">VLOOKUP(B161,'Insumos e Serviços'!$A:$F,5,0)</f>
        <v>M</v>
      </c>
      <c r="F161" s="87">
        <v>854</v>
      </c>
      <c r="G161" s="88">
        <f ca="1">VLOOKUP(B161,'Insumos e Serviços'!$A:$F,6,0)</f>
        <v>8.6199999999999992</v>
      </c>
      <c r="H161" s="88">
        <f t="shared" si="5"/>
        <v>7361.48</v>
      </c>
    </row>
    <row r="162" spans="1:8" ht="22.5">
      <c r="A162" s="84" t="s">
        <v>933</v>
      </c>
      <c r="B162" s="85" t="s">
        <v>934</v>
      </c>
      <c r="C162" s="85" t="s">
        <v>509</v>
      </c>
      <c r="D162" s="86" t="s">
        <v>935</v>
      </c>
      <c r="E162" s="85" t="s">
        <v>595</v>
      </c>
      <c r="F162" s="87">
        <v>1</v>
      </c>
      <c r="G162" s="88">
        <f ca="1">VLOOKUP(A162,'Orçamento Analítico'!$A:$H,8,0)</f>
        <v>3325.8399999999997</v>
      </c>
      <c r="H162" s="88">
        <f t="shared" si="5"/>
        <v>3325.84</v>
      </c>
    </row>
    <row r="163" spans="1:8" ht="22.5">
      <c r="A163" s="84" t="s">
        <v>936</v>
      </c>
      <c r="B163" s="85" t="s">
        <v>937</v>
      </c>
      <c r="C163" s="85" t="s">
        <v>509</v>
      </c>
      <c r="D163" s="86" t="s">
        <v>938</v>
      </c>
      <c r="E163" s="85" t="s">
        <v>595</v>
      </c>
      <c r="F163" s="87">
        <v>1</v>
      </c>
      <c r="G163" s="88">
        <f ca="1">VLOOKUP(A163,'Orçamento Analítico'!$A:$H,8,0)</f>
        <v>244.5</v>
      </c>
      <c r="H163" s="88">
        <f t="shared" si="5"/>
        <v>244.5</v>
      </c>
    </row>
    <row r="164" spans="1:8" ht="22.5">
      <c r="A164" s="84" t="s">
        <v>939</v>
      </c>
      <c r="B164" s="85" t="s">
        <v>940</v>
      </c>
      <c r="C164" s="85" t="s">
        <v>509</v>
      </c>
      <c r="D164" s="86" t="s">
        <v>941</v>
      </c>
      <c r="E164" s="85" t="s">
        <v>595</v>
      </c>
      <c r="F164" s="87">
        <v>2</v>
      </c>
      <c r="G164" s="88">
        <f ca="1">VLOOKUP(A164,'Orçamento Analítico'!$A:$H,8,0)</f>
        <v>313.88</v>
      </c>
      <c r="H164" s="88">
        <f t="shared" si="5"/>
        <v>627.76</v>
      </c>
    </row>
    <row r="165" spans="1:8" ht="22.5">
      <c r="A165" s="84" t="s">
        <v>942</v>
      </c>
      <c r="B165" s="85" t="s">
        <v>943</v>
      </c>
      <c r="C165" s="85" t="s">
        <v>509</v>
      </c>
      <c r="D165" s="86" t="s">
        <v>944</v>
      </c>
      <c r="E165" s="85" t="s">
        <v>595</v>
      </c>
      <c r="F165" s="87">
        <v>2</v>
      </c>
      <c r="G165" s="88">
        <f ca="1">VLOOKUP(A165,'Orçamento Analítico'!$A:$H,8,0)</f>
        <v>224.73</v>
      </c>
      <c r="H165" s="88">
        <f t="shared" si="5"/>
        <v>449.46</v>
      </c>
    </row>
    <row r="166" spans="1:8">
      <c r="A166" s="84" t="s">
        <v>945</v>
      </c>
      <c r="B166" s="85" t="s">
        <v>946</v>
      </c>
      <c r="C166" s="85" t="s">
        <v>509</v>
      </c>
      <c r="D166" s="86" t="s">
        <v>947</v>
      </c>
      <c r="E166" s="85" t="s">
        <v>595</v>
      </c>
      <c r="F166" s="87">
        <v>8</v>
      </c>
      <c r="G166" s="88">
        <f ca="1">VLOOKUP(A166,'Orçamento Analítico'!$A:$H,8,0)</f>
        <v>39.17</v>
      </c>
      <c r="H166" s="88">
        <f t="shared" si="5"/>
        <v>313.36</v>
      </c>
    </row>
    <row r="167" spans="1:8">
      <c r="A167" s="84" t="s">
        <v>948</v>
      </c>
      <c r="B167" s="85" t="s">
        <v>949</v>
      </c>
      <c r="C167" s="85" t="s">
        <v>509</v>
      </c>
      <c r="D167" s="86" t="s">
        <v>950</v>
      </c>
      <c r="E167" s="85" t="s">
        <v>595</v>
      </c>
      <c r="F167" s="87">
        <v>5</v>
      </c>
      <c r="G167" s="88">
        <f ca="1">VLOOKUP(A167,'Orçamento Analítico'!$A:$H,8,0)</f>
        <v>60.26</v>
      </c>
      <c r="H167" s="88">
        <f t="shared" si="5"/>
        <v>301.3</v>
      </c>
    </row>
    <row r="168" spans="1:8" ht="22.5">
      <c r="A168" s="84" t="s">
        <v>951</v>
      </c>
      <c r="B168" s="85" t="s">
        <v>952</v>
      </c>
      <c r="C168" s="85" t="str">
        <f ca="1">VLOOKUP(B168,'Insumos e Serviços'!$A:$F,2,0)</f>
        <v>SINAPI</v>
      </c>
      <c r="D168" s="86" t="str">
        <f ca="1">VLOOKUP(B168,'Insumos e Serviços'!$A:$F,4,0)</f>
        <v>INTERRUPTOR SIMPLES (1 MÓDULO) COM 1 TOMADA DE EMBUTIR 2P+T 10 A,  INCLUINDO SUPORTE E PLACA - FORNECIMENTO E INSTALAÇÃO. AF_12/2015</v>
      </c>
      <c r="E168" s="85" t="str">
        <f ca="1">VLOOKUP(B168,'Insumos e Serviços'!$A:$F,5,0)</f>
        <v>UN</v>
      </c>
      <c r="F168" s="87">
        <v>13</v>
      </c>
      <c r="G168" s="88">
        <f ca="1">VLOOKUP(B168,'Insumos e Serviços'!$A:$F,6,0)</f>
        <v>39.19</v>
      </c>
      <c r="H168" s="88">
        <f t="shared" si="5"/>
        <v>509.47</v>
      </c>
    </row>
    <row r="169" spans="1:8" ht="22.5">
      <c r="A169" s="84" t="s">
        <v>954</v>
      </c>
      <c r="B169" s="85" t="s">
        <v>955</v>
      </c>
      <c r="C169" s="85" t="str">
        <f ca="1">VLOOKUP(B169,'Insumos e Serviços'!$A:$F,2,0)</f>
        <v>SINAPI</v>
      </c>
      <c r="D169" s="86" t="str">
        <f ca="1">VLOOKUP(B169,'Insumos e Serviços'!$A:$F,4,0)</f>
        <v>INTERRUPTOR SIMPLES (1 MÓDULO), 10A/250V, INCLUINDO SUPORTE E PLACA - FORNECIMENTO E INSTALAÇÃO. AF_12/2015</v>
      </c>
      <c r="E169" s="85" t="str">
        <f ca="1">VLOOKUP(B169,'Insumos e Serviços'!$A:$F,5,0)</f>
        <v>UN</v>
      </c>
      <c r="F169" s="87">
        <v>1</v>
      </c>
      <c r="G169" s="88">
        <f ca="1">VLOOKUP(B169,'Insumos e Serviços'!$A:$F,6,0)</f>
        <v>22.09</v>
      </c>
      <c r="H169" s="88">
        <f t="shared" si="5"/>
        <v>22.09</v>
      </c>
    </row>
    <row r="170" spans="1:8" ht="22.5">
      <c r="A170" s="84" t="s">
        <v>957</v>
      </c>
      <c r="B170" s="85" t="s">
        <v>958</v>
      </c>
      <c r="C170" s="85" t="str">
        <f ca="1">VLOOKUP(B170,'Insumos e Serviços'!$A:$F,2,0)</f>
        <v>SINAPI</v>
      </c>
      <c r="D170" s="86" t="str">
        <f ca="1">VLOOKUP(B170,'Insumos e Serviços'!$A:$F,4,0)</f>
        <v>CAIXA RETANGULAR 4" X 2" MÉDIA (1,30 M DO PISO), PVC, INSTALADA EM PAREDE - FORNECIMENTO E INSTALAÇÃO. AF_12/2015</v>
      </c>
      <c r="E170" s="85" t="str">
        <f ca="1">VLOOKUP(B170,'Insumos e Serviços'!$A:$F,5,0)</f>
        <v>UN</v>
      </c>
      <c r="F170" s="87">
        <v>14</v>
      </c>
      <c r="G170" s="88">
        <f ca="1">VLOOKUP(B170,'Insumos e Serviços'!$A:$F,6,0)</f>
        <v>12.79</v>
      </c>
      <c r="H170" s="88">
        <f t="shared" si="5"/>
        <v>179.06</v>
      </c>
    </row>
    <row r="171" spans="1:8" ht="22.5">
      <c r="A171" s="84" t="s">
        <v>960</v>
      </c>
      <c r="B171" s="85" t="s">
        <v>961</v>
      </c>
      <c r="C171" s="85" t="s">
        <v>509</v>
      </c>
      <c r="D171" s="86" t="s">
        <v>962</v>
      </c>
      <c r="E171" s="85" t="s">
        <v>595</v>
      </c>
      <c r="F171" s="87">
        <v>56</v>
      </c>
      <c r="G171" s="88">
        <f ca="1">VLOOKUP(A171,'Orçamento Analítico'!$A:$H,8,0)</f>
        <v>488.38</v>
      </c>
      <c r="H171" s="88">
        <f t="shared" si="5"/>
        <v>27349.279999999999</v>
      </c>
    </row>
    <row r="172" spans="1:8" ht="22.5">
      <c r="A172" s="84" t="s">
        <v>963</v>
      </c>
      <c r="B172" s="85" t="s">
        <v>964</v>
      </c>
      <c r="C172" s="85" t="s">
        <v>509</v>
      </c>
      <c r="D172" s="86" t="s">
        <v>965</v>
      </c>
      <c r="E172" s="85" t="s">
        <v>595</v>
      </c>
      <c r="F172" s="87">
        <v>4</v>
      </c>
      <c r="G172" s="88">
        <f ca="1">VLOOKUP(A172,'Orçamento Analítico'!$A:$H,8,0)</f>
        <v>1251.76</v>
      </c>
      <c r="H172" s="88">
        <f t="shared" si="5"/>
        <v>5007.04</v>
      </c>
    </row>
    <row r="173" spans="1:8" ht="22.5">
      <c r="A173" s="84" t="s">
        <v>966</v>
      </c>
      <c r="B173" s="85" t="s">
        <v>967</v>
      </c>
      <c r="C173" s="85" t="s">
        <v>509</v>
      </c>
      <c r="D173" s="86" t="s">
        <v>968</v>
      </c>
      <c r="E173" s="85" t="s">
        <v>568</v>
      </c>
      <c r="F173" s="87">
        <v>70</v>
      </c>
      <c r="G173" s="88">
        <f ca="1">VLOOKUP(A173,'Orçamento Analítico'!$A:$H,8,0)</f>
        <v>15.93</v>
      </c>
      <c r="H173" s="88">
        <f t="shared" si="5"/>
        <v>1115.0999999999999</v>
      </c>
    </row>
    <row r="174" spans="1:8">
      <c r="A174" s="84" t="s">
        <v>969</v>
      </c>
      <c r="B174" s="85" t="s">
        <v>970</v>
      </c>
      <c r="C174" s="85" t="str">
        <f ca="1">VLOOKUP(B174,'Insumos e Serviços'!$A:$F,2,0)</f>
        <v>SINAPI</v>
      </c>
      <c r="D174" s="86" t="str">
        <f ca="1">VLOOKUP(B174,'Insumos e Serviços'!$A:$F,4,0)</f>
        <v>CONDULETE DE PVC, TIPO B, PARA ELETRODUTO DE PVC SOLDÁVEL DN 25 MM (3/4</v>
      </c>
      <c r="E174" s="85" t="str">
        <f ca="1">VLOOKUP(B174,'Insumos e Serviços'!$A:$F,5,0)</f>
        <v>UN</v>
      </c>
      <c r="F174" s="87">
        <v>5</v>
      </c>
      <c r="G174" s="88">
        <f ca="1">VLOOKUP(B174,'Insumos e Serviços'!$A:$F,6,0)</f>
        <v>21.24</v>
      </c>
      <c r="H174" s="88">
        <f t="shared" si="5"/>
        <v>106.2</v>
      </c>
    </row>
    <row r="175" spans="1:8">
      <c r="A175" s="79" t="s">
        <v>972</v>
      </c>
      <c r="B175" s="79"/>
      <c r="C175" s="79"/>
      <c r="D175" s="79" t="s">
        <v>973</v>
      </c>
      <c r="E175" s="79"/>
      <c r="F175" s="80"/>
      <c r="G175" s="79"/>
      <c r="H175" s="80">
        <f>H176</f>
        <v>12140</v>
      </c>
    </row>
    <row r="176" spans="1:8">
      <c r="A176" s="81" t="s">
        <v>974</v>
      </c>
      <c r="B176" s="81"/>
      <c r="C176" s="81"/>
      <c r="D176" s="81" t="s">
        <v>975</v>
      </c>
      <c r="E176" s="81"/>
      <c r="F176" s="82"/>
      <c r="G176" s="81"/>
      <c r="H176" s="83">
        <f>H177+H187</f>
        <v>12140</v>
      </c>
    </row>
    <row r="177" spans="1:8">
      <c r="A177" s="90" t="s">
        <v>976</v>
      </c>
      <c r="B177" s="90"/>
      <c r="C177" s="90"/>
      <c r="D177" s="90" t="s">
        <v>977</v>
      </c>
      <c r="E177" s="90"/>
      <c r="F177" s="91"/>
      <c r="G177" s="90"/>
      <c r="H177" s="89">
        <f>SUM(H178:H186)</f>
        <v>11276.78</v>
      </c>
    </row>
    <row r="178" spans="1:8" ht="33.75">
      <c r="A178" s="84" t="s">
        <v>978</v>
      </c>
      <c r="B178" s="85" t="s">
        <v>979</v>
      </c>
      <c r="C178" s="85" t="s">
        <v>509</v>
      </c>
      <c r="D178" s="86" t="s">
        <v>980</v>
      </c>
      <c r="E178" s="85" t="s">
        <v>595</v>
      </c>
      <c r="F178" s="87">
        <v>11</v>
      </c>
      <c r="G178" s="88">
        <f ca="1">VLOOKUP(A178,'Orçamento Analítico'!$A:$H,8,0)</f>
        <v>188.01</v>
      </c>
      <c r="H178" s="88">
        <f t="shared" ref="H178:H186" si="6">TRUNC(F178 * G178, 2)</f>
        <v>2068.11</v>
      </c>
    </row>
    <row r="179" spans="1:8" ht="33.75">
      <c r="A179" s="84" t="s">
        <v>981</v>
      </c>
      <c r="B179" s="85" t="s">
        <v>982</v>
      </c>
      <c r="C179" s="85" t="s">
        <v>509</v>
      </c>
      <c r="D179" s="86" t="s">
        <v>983</v>
      </c>
      <c r="E179" s="85" t="s">
        <v>595</v>
      </c>
      <c r="F179" s="87">
        <v>2</v>
      </c>
      <c r="G179" s="88">
        <f ca="1">VLOOKUP(A179,'Orçamento Analítico'!$A:$H,8,0)</f>
        <v>210.92</v>
      </c>
      <c r="H179" s="88">
        <f t="shared" si="6"/>
        <v>421.84</v>
      </c>
    </row>
    <row r="180" spans="1:8" ht="33.75">
      <c r="A180" s="84" t="s">
        <v>984</v>
      </c>
      <c r="B180" s="85" t="s">
        <v>985</v>
      </c>
      <c r="C180" s="85" t="s">
        <v>509</v>
      </c>
      <c r="D180" s="86" t="s">
        <v>986</v>
      </c>
      <c r="E180" s="85" t="s">
        <v>595</v>
      </c>
      <c r="F180" s="87">
        <v>3</v>
      </c>
      <c r="G180" s="88">
        <f ca="1">VLOOKUP(A180,'Orçamento Analítico'!$A:$H,8,0)</f>
        <v>64.699999999999989</v>
      </c>
      <c r="H180" s="88">
        <f t="shared" si="6"/>
        <v>194.1</v>
      </c>
    </row>
    <row r="181" spans="1:8" ht="112.5">
      <c r="A181" s="84" t="s">
        <v>987</v>
      </c>
      <c r="B181" s="85" t="s">
        <v>988</v>
      </c>
      <c r="C181" s="85" t="s">
        <v>509</v>
      </c>
      <c r="D181" s="86" t="s">
        <v>989</v>
      </c>
      <c r="E181" s="85" t="s">
        <v>526</v>
      </c>
      <c r="F181" s="87">
        <v>10</v>
      </c>
      <c r="G181" s="88">
        <f ca="1">VLOOKUP(A181,'Orçamento Analítico'!$A:$H,8,0)</f>
        <v>131.47</v>
      </c>
      <c r="H181" s="88">
        <f t="shared" si="6"/>
        <v>1314.7</v>
      </c>
    </row>
    <row r="182" spans="1:8" ht="33.75">
      <c r="A182" s="84" t="s">
        <v>990</v>
      </c>
      <c r="B182" s="85" t="s">
        <v>991</v>
      </c>
      <c r="C182" s="85" t="s">
        <v>509</v>
      </c>
      <c r="D182" s="86" t="s">
        <v>992</v>
      </c>
      <c r="E182" s="85" t="s">
        <v>595</v>
      </c>
      <c r="F182" s="87">
        <v>4</v>
      </c>
      <c r="G182" s="88">
        <f ca="1">VLOOKUP(A182,'Orçamento Analítico'!$A:$H,8,0)</f>
        <v>159.43</v>
      </c>
      <c r="H182" s="88">
        <f t="shared" si="6"/>
        <v>637.72</v>
      </c>
    </row>
    <row r="183" spans="1:8" ht="78.75">
      <c r="A183" s="84" t="s">
        <v>993</v>
      </c>
      <c r="B183" s="85" t="s">
        <v>994</v>
      </c>
      <c r="C183" s="85" t="s">
        <v>509</v>
      </c>
      <c r="D183" s="86" t="s">
        <v>995</v>
      </c>
      <c r="E183" s="85" t="s">
        <v>595</v>
      </c>
      <c r="F183" s="87">
        <v>2</v>
      </c>
      <c r="G183" s="88">
        <f ca="1">VLOOKUP(A183,'Orçamento Analítico'!$A:$H,8,0)</f>
        <v>2259.6699999999996</v>
      </c>
      <c r="H183" s="88">
        <f t="shared" si="6"/>
        <v>4519.34</v>
      </c>
    </row>
    <row r="184" spans="1:8" ht="33.75">
      <c r="A184" s="84" t="s">
        <v>998</v>
      </c>
      <c r="B184" s="85" t="s">
        <v>996</v>
      </c>
      <c r="C184" s="85" t="s">
        <v>509</v>
      </c>
      <c r="D184" s="86" t="s">
        <v>997</v>
      </c>
      <c r="E184" s="85" t="s">
        <v>595</v>
      </c>
      <c r="F184" s="87">
        <v>3</v>
      </c>
      <c r="G184" s="88">
        <f ca="1">VLOOKUP(A184,'Orçamento Analítico'!$A:$H,8,0)</f>
        <v>70.58</v>
      </c>
      <c r="H184" s="88">
        <f t="shared" si="6"/>
        <v>211.74</v>
      </c>
    </row>
    <row r="185" spans="1:8" ht="67.5">
      <c r="A185" s="84" t="s">
        <v>485</v>
      </c>
      <c r="B185" s="85" t="s">
        <v>999</v>
      </c>
      <c r="C185" s="85" t="s">
        <v>509</v>
      </c>
      <c r="D185" s="86" t="s">
        <v>1000</v>
      </c>
      <c r="E185" s="85" t="s">
        <v>595</v>
      </c>
      <c r="F185" s="87">
        <v>3</v>
      </c>
      <c r="G185" s="88">
        <f ca="1">VLOOKUP(A185,'Orçamento Analítico'!$A:$H,8,0)</f>
        <v>402.96</v>
      </c>
      <c r="H185" s="88">
        <f t="shared" si="6"/>
        <v>1208.8800000000001</v>
      </c>
    </row>
    <row r="186" spans="1:8" ht="33.75">
      <c r="A186" s="84" t="s">
        <v>486</v>
      </c>
      <c r="B186" s="85" t="s">
        <v>1001</v>
      </c>
      <c r="C186" s="85" t="s">
        <v>509</v>
      </c>
      <c r="D186" s="86" t="s">
        <v>1002</v>
      </c>
      <c r="E186" s="85" t="s">
        <v>595</v>
      </c>
      <c r="F186" s="87">
        <v>7</v>
      </c>
      <c r="G186" s="88">
        <f ca="1">VLOOKUP(A186,'Orçamento Analítico'!$A:$H,8,0)</f>
        <v>100.05000000000001</v>
      </c>
      <c r="H186" s="88">
        <f t="shared" si="6"/>
        <v>700.35</v>
      </c>
    </row>
    <row r="187" spans="1:8">
      <c r="A187" s="90" t="s">
        <v>1003</v>
      </c>
      <c r="B187" s="90"/>
      <c r="C187" s="90"/>
      <c r="D187" s="90" t="s">
        <v>1004</v>
      </c>
      <c r="E187" s="90"/>
      <c r="F187" s="91"/>
      <c r="G187" s="90"/>
      <c r="H187" s="89">
        <f>SUM(H188:H189)</f>
        <v>863.22</v>
      </c>
    </row>
    <row r="188" spans="1:8">
      <c r="A188" s="84" t="s">
        <v>1005</v>
      </c>
      <c r="B188" s="85" t="s">
        <v>1006</v>
      </c>
      <c r="C188" s="85" t="s">
        <v>509</v>
      </c>
      <c r="D188" s="86" t="s">
        <v>1007</v>
      </c>
      <c r="E188" s="85" t="s">
        <v>595</v>
      </c>
      <c r="F188" s="87">
        <v>16</v>
      </c>
      <c r="G188" s="88">
        <f ca="1">VLOOKUP(A188,'Orçamento Analítico'!$A:$H,8,0)</f>
        <v>24.86</v>
      </c>
      <c r="H188" s="88">
        <f>TRUNC(F188 * G188, 2)</f>
        <v>397.76</v>
      </c>
    </row>
    <row r="189" spans="1:8">
      <c r="A189" s="84" t="s">
        <v>1008</v>
      </c>
      <c r="B189" s="85" t="s">
        <v>1009</v>
      </c>
      <c r="C189" s="85" t="s">
        <v>509</v>
      </c>
      <c r="D189" s="86" t="s">
        <v>1010</v>
      </c>
      <c r="E189" s="85" t="s">
        <v>522</v>
      </c>
      <c r="F189" s="87">
        <v>37</v>
      </c>
      <c r="G189" s="88">
        <f ca="1">VLOOKUP(A189,'Orçamento Analítico'!$A:$H,8,0)</f>
        <v>12.58</v>
      </c>
      <c r="H189" s="88">
        <f>TRUNC(F189 * G189, 2)</f>
        <v>465.46</v>
      </c>
    </row>
    <row r="190" spans="1:8">
      <c r="A190" s="79" t="s">
        <v>1011</v>
      </c>
      <c r="B190" s="79"/>
      <c r="C190" s="79"/>
      <c r="D190" s="79" t="s">
        <v>1012</v>
      </c>
      <c r="E190" s="79"/>
      <c r="F190" s="80"/>
      <c r="G190" s="79"/>
      <c r="H190" s="80">
        <f>H191</f>
        <v>14217.519999999999</v>
      </c>
    </row>
    <row r="191" spans="1:8">
      <c r="A191" s="81" t="s">
        <v>1013</v>
      </c>
      <c r="B191" s="81"/>
      <c r="C191" s="81"/>
      <c r="D191" s="81" t="s">
        <v>1014</v>
      </c>
      <c r="E191" s="81"/>
      <c r="F191" s="82"/>
      <c r="G191" s="81"/>
      <c r="H191" s="83">
        <f>SUM(H192:H195)</f>
        <v>14217.519999999999</v>
      </c>
    </row>
    <row r="192" spans="1:8">
      <c r="A192" s="84" t="s">
        <v>1015</v>
      </c>
      <c r="B192" s="85" t="s">
        <v>1016</v>
      </c>
      <c r="C192" s="85" t="str">
        <f ca="1">VLOOKUP(B192,'Insumos e Serviços'!$A:$F,2,0)</f>
        <v>SINAPI</v>
      </c>
      <c r="D192" s="86" t="str">
        <f ca="1">VLOOKUP(B192,'Insumos e Serviços'!$A:$F,4,0)</f>
        <v>LIMPEZA DE CONTRAPISO COM VASSOURA A SECO. AF_04/2019</v>
      </c>
      <c r="E192" s="85" t="str">
        <f ca="1">VLOOKUP(B192,'Insumos e Serviços'!$A:$F,5,0)</f>
        <v>m²</v>
      </c>
      <c r="F192" s="87">
        <v>633</v>
      </c>
      <c r="G192" s="88">
        <f ca="1">VLOOKUP(B192,'Insumos e Serviços'!$A:$F,6,0)</f>
        <v>2.83</v>
      </c>
      <c r="H192" s="88">
        <f>TRUNC(F192 * G192, 2)</f>
        <v>1791.39</v>
      </c>
    </row>
    <row r="193" spans="1:8" ht="22.5">
      <c r="A193" s="84" t="s">
        <v>1018</v>
      </c>
      <c r="B193" s="85" t="s">
        <v>1019</v>
      </c>
      <c r="C193" s="85" t="str">
        <f ca="1">VLOOKUP(B193,'Insumos e Serviços'!$A:$F,2,0)</f>
        <v>SINAPI</v>
      </c>
      <c r="D193" s="86" t="str">
        <f ca="1">VLOOKUP(B193,'Insumos e Serviços'!$A:$F,4,0)</f>
        <v>LIMPEZA DE PISO CERÂMICO OU COM PEDRAS RÚSTICAS UTILIZANDO ÁCIDO MURIÁTICO. AF_04/2019</v>
      </c>
      <c r="E193" s="85" t="str">
        <f ca="1">VLOOKUP(B193,'Insumos e Serviços'!$A:$F,5,0)</f>
        <v>m²</v>
      </c>
      <c r="F193" s="87">
        <v>747</v>
      </c>
      <c r="G193" s="88">
        <f ca="1">VLOOKUP(B193,'Insumos e Serviços'!$A:$F,6,0)</f>
        <v>8.67</v>
      </c>
      <c r="H193" s="88">
        <f>TRUNC(F193 * G193, 2)</f>
        <v>6476.49</v>
      </c>
    </row>
    <row r="194" spans="1:8">
      <c r="A194" s="84" t="s">
        <v>1021</v>
      </c>
      <c r="B194" s="85" t="s">
        <v>1022</v>
      </c>
      <c r="C194" s="85" t="str">
        <f ca="1">VLOOKUP(B194,'Insumos e Serviços'!$A:$F,2,0)</f>
        <v>SINAPI</v>
      </c>
      <c r="D194" s="86" t="str">
        <f ca="1">VLOOKUP(B194,'Insumos e Serviços'!$A:$F,4,0)</f>
        <v>LIMPEZA DE REVESTIMENTO CERÂMICO EM PAREDE COM PANO ÚMIDO AF_04/2019</v>
      </c>
      <c r="E194" s="85" t="str">
        <f ca="1">VLOOKUP(B194,'Insumos e Serviços'!$A:$F,5,0)</f>
        <v>m²</v>
      </c>
      <c r="F194" s="87">
        <v>193</v>
      </c>
      <c r="G194" s="88">
        <f ca="1">VLOOKUP(B194,'Insumos e Serviços'!$A:$F,6,0)</f>
        <v>0.68</v>
      </c>
      <c r="H194" s="88">
        <f>TRUNC(F194 * G194, 2)</f>
        <v>131.24</v>
      </c>
    </row>
    <row r="195" spans="1:8">
      <c r="A195" s="84" t="s">
        <v>1024</v>
      </c>
      <c r="B195" s="85" t="s">
        <v>1025</v>
      </c>
      <c r="C195" s="85" t="s">
        <v>509</v>
      </c>
      <c r="D195" s="86" t="s">
        <v>1026</v>
      </c>
      <c r="E195" s="85" t="s">
        <v>540</v>
      </c>
      <c r="F195" s="87">
        <v>70</v>
      </c>
      <c r="G195" s="88">
        <f ca="1">VLOOKUP(A195,'Orçamento Analítico'!$A:$H,8,0)</f>
        <v>83.12</v>
      </c>
      <c r="H195" s="88">
        <f>TRUNC(F195 * G195, 2)</f>
        <v>5818.4</v>
      </c>
    </row>
    <row r="196" spans="1:8">
      <c r="A196" s="79" t="s">
        <v>1027</v>
      </c>
      <c r="B196" s="79"/>
      <c r="C196" s="79"/>
      <c r="D196" s="79" t="s">
        <v>1028</v>
      </c>
      <c r="E196" s="79"/>
      <c r="F196" s="80"/>
      <c r="G196" s="79"/>
      <c r="H196" s="80">
        <f>H197</f>
        <v>22903.739999999998</v>
      </c>
    </row>
    <row r="197" spans="1:8">
      <c r="A197" s="81" t="s">
        <v>1029</v>
      </c>
      <c r="B197" s="81"/>
      <c r="C197" s="81"/>
      <c r="D197" s="81" t="s">
        <v>1030</v>
      </c>
      <c r="E197" s="81"/>
      <c r="F197" s="82"/>
      <c r="G197" s="81"/>
      <c r="H197" s="83">
        <f>SUM(H198:H199)</f>
        <v>22903.739999999998</v>
      </c>
    </row>
    <row r="198" spans="1:8">
      <c r="A198" s="84" t="s">
        <v>1031</v>
      </c>
      <c r="B198" s="85" t="s">
        <v>1032</v>
      </c>
      <c r="C198" s="85" t="str">
        <f ca="1">VLOOKUP(B198,'Insumos e Serviços'!$A:$F,2,0)</f>
        <v>SINAPI</v>
      </c>
      <c r="D198" s="86" t="str">
        <f ca="1">VLOOKUP(B198,'Insumos e Serviços'!$A:$F,4,0)</f>
        <v>ENCARREGADO GERAL DE OBRAS COM ENCARGOS COMPLEMENTARES</v>
      </c>
      <c r="E198" s="85" t="str">
        <f ca="1">VLOOKUP(B198,'Insumos e Serviços'!$A:$F,5,0)</f>
        <v>MES</v>
      </c>
      <c r="F198" s="87">
        <v>4</v>
      </c>
      <c r="G198" s="88">
        <f ca="1">VLOOKUP(B198,'Insumos e Serviços'!$A:$F,6,0)</f>
        <v>3349.71</v>
      </c>
      <c r="H198" s="88">
        <f>TRUNC(F198 * G198, 2)</f>
        <v>13398.84</v>
      </c>
    </row>
    <row r="199" spans="1:8">
      <c r="A199" s="84" t="s">
        <v>1035</v>
      </c>
      <c r="B199" s="85" t="s">
        <v>1036</v>
      </c>
      <c r="C199" s="85" t="str">
        <f ca="1">VLOOKUP(B199,'Insumos e Serviços'!$A:$F,2,0)</f>
        <v>SINAPI</v>
      </c>
      <c r="D199" s="86" t="str">
        <f ca="1">VLOOKUP(B199,'Insumos e Serviços'!$A:$F,4,0)</f>
        <v>ENGENHEIRO CIVIL DE OBRA PLENO COM ENCARGOS COMPLEMENTARES</v>
      </c>
      <c r="E199" s="85" t="str">
        <f ca="1">VLOOKUP(B199,'Insumos e Serviços'!$A:$F,5,0)</f>
        <v>H</v>
      </c>
      <c r="F199" s="87">
        <v>90</v>
      </c>
      <c r="G199" s="88">
        <f ca="1">VLOOKUP(B199,'Insumos e Serviços'!$A:$F,6,0)</f>
        <v>105.61</v>
      </c>
      <c r="H199" s="88">
        <f>TRUNC(F199 * G199, 2)</f>
        <v>9504.9</v>
      </c>
    </row>
    <row r="200" spans="1:8">
      <c r="A200" s="1"/>
      <c r="B200" s="1"/>
      <c r="C200" s="1"/>
      <c r="D200" s="1"/>
      <c r="E200" s="1"/>
      <c r="F200" s="1"/>
      <c r="G200" s="1"/>
      <c r="H200" s="1"/>
    </row>
    <row r="201" spans="1:8">
      <c r="A201" s="114" t="s">
        <v>1047</v>
      </c>
      <c r="B201" s="111">
        <f>1-B202</f>
        <v>0.5</v>
      </c>
      <c r="C201" s="56"/>
      <c r="D201" s="112" t="s">
        <v>1039</v>
      </c>
      <c r="E201" s="112"/>
      <c r="F201" s="113"/>
      <c r="G201" s="171">
        <f>H9+H12+H33+H118+H152+H175+H190+H196</f>
        <v>802473.80999999982</v>
      </c>
      <c r="H201" s="171"/>
    </row>
    <row r="202" spans="1:8">
      <c r="A202" s="159" t="s">
        <v>1045</v>
      </c>
      <c r="B202" s="161">
        <v>0.5</v>
      </c>
      <c r="C202" s="56"/>
      <c r="D202" s="56" t="s">
        <v>1040</v>
      </c>
      <c r="E202" s="56" t="str">
        <f ca="1">CONCATENATE("(",'Composição de BDI'!$D$23*100,"%)")</f>
        <v>(22,12%)</v>
      </c>
      <c r="F202" s="113"/>
      <c r="G202" s="171">
        <f ca="1">TRUNC(G201*'Composição de BDI'!D23,2)</f>
        <v>177507.20000000001</v>
      </c>
      <c r="H202" s="171"/>
    </row>
    <row r="203" spans="1:8">
      <c r="A203" s="160"/>
      <c r="B203" s="162"/>
      <c r="C203" s="56"/>
      <c r="D203" s="112" t="s">
        <v>1041</v>
      </c>
      <c r="E203" s="112"/>
      <c r="F203" s="113"/>
      <c r="G203" s="171">
        <f>G201+G202</f>
        <v>979981.00999999978</v>
      </c>
      <c r="H203" s="171"/>
    </row>
  </sheetData>
  <sheetCalcPr fullCalcOnLoad="1"/>
  <mergeCells count="20">
    <mergeCell ref="G1:H1"/>
    <mergeCell ref="A6:B6"/>
    <mergeCell ref="C6:D6"/>
    <mergeCell ref="A7:H7"/>
    <mergeCell ref="G201:H201"/>
    <mergeCell ref="G202:H202"/>
    <mergeCell ref="G4:H4"/>
    <mergeCell ref="A2:B2"/>
    <mergeCell ref="A4:B4"/>
    <mergeCell ref="C4:D4"/>
    <mergeCell ref="A202:A203"/>
    <mergeCell ref="B202:B203"/>
    <mergeCell ref="E2:F2"/>
    <mergeCell ref="G2:H2"/>
    <mergeCell ref="A3:B3"/>
    <mergeCell ref="C3:D3"/>
    <mergeCell ref="G6:H6"/>
    <mergeCell ref="G203:H203"/>
    <mergeCell ref="E4:F4"/>
    <mergeCell ref="E6:F6"/>
  </mergeCells>
  <phoneticPr fontId="14" type="noConversion"/>
  <printOptions horizontalCentered="1"/>
  <pageMargins left="0.59055118110236227" right="0.59055118110236227" top="0.59055118110236227" bottom="0.59055118110236227" header="0.19685039370078741" footer="0.19685039370078741"/>
  <pageSetup paperSize="9" scale="59" fitToHeight="0" orientation="portrait" r:id="rId1"/>
  <headerFooter>
    <oddHeader>&amp;L &amp;C &amp;R</oddHeader>
    <oddFooter>&amp;L &amp;C &amp;R</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603"/>
  <sheetViews>
    <sheetView showGridLines="0" showOutlineSymbols="0" showWhiteSpace="0" zoomScaleNormal="100" workbookViewId="0"/>
  </sheetViews>
  <sheetFormatPr defaultRowHeight="14.25"/>
  <cols>
    <col min="1" max="2" width="10" customWidth="1"/>
    <col min="3" max="3" width="13.25" customWidth="1"/>
    <col min="4" max="4" width="60" bestFit="1" customWidth="1"/>
    <col min="5" max="5" width="8" customWidth="1"/>
    <col min="6" max="8" width="13" customWidth="1"/>
  </cols>
  <sheetData>
    <row r="1" spans="1:8" s="64" customFormat="1">
      <c r="A1" s="59" t="str">
        <f ca="1">'Orçamento Sintético'!A1</f>
        <v>P. Execução:</v>
      </c>
      <c r="B1" s="60"/>
      <c r="C1" s="59" t="str">
        <f ca="1">'Orçamento Sintético'!C1</f>
        <v>Licitação:</v>
      </c>
      <c r="D1" s="62" t="str">
        <f ca="1">'Orçamento Sintético'!D1</f>
        <v>Objeto: Adequações de acessibilidade nas áreas internas do edifício da Promotoria de Justiça de Samambaia</v>
      </c>
      <c r="E1" s="59" t="str">
        <f ca="1">'Orçamento Sintético'!E1</f>
        <v>Data:</v>
      </c>
      <c r="F1" s="94"/>
      <c r="G1" s="179"/>
      <c r="H1" s="173"/>
    </row>
    <row r="2" spans="1:8" s="64" customFormat="1">
      <c r="A2" s="174" t="str">
        <f ca="1">'Orçamento Sintético'!A2:B2</f>
        <v>A</v>
      </c>
      <c r="B2" s="175"/>
      <c r="C2" s="65" t="str">
        <f ca="1">'Orçamento Sintético'!C2</f>
        <v>B</v>
      </c>
      <c r="D2" s="66" t="str">
        <f ca="1">'Orçamento Sintético'!D2</f>
        <v>Local: Quadra 302 Conjunto 1, Lote 2, Samambaia Sul (Samambaia) - DF</v>
      </c>
      <c r="E2" s="180">
        <f ca="1">'Orçamento Sintético'!E2:F2</f>
        <v>1</v>
      </c>
      <c r="F2" s="181"/>
      <c r="G2" s="165"/>
      <c r="H2" s="166"/>
    </row>
    <row r="3" spans="1:8" s="64" customFormat="1">
      <c r="A3" s="73" t="str">
        <f ca="1">'Orçamento Sintético'!A3</f>
        <v>P. Validade:</v>
      </c>
      <c r="B3" s="60"/>
      <c r="C3" s="73" t="str">
        <f ca="1">'Orçamento Sintético'!C3</f>
        <v>Razão Social:</v>
      </c>
      <c r="D3" s="60"/>
      <c r="E3" s="59" t="str">
        <f ca="1">'Orçamento Sintético'!E3</f>
        <v>Telefone:</v>
      </c>
      <c r="F3" s="94"/>
      <c r="G3" s="68"/>
      <c r="H3" s="69"/>
    </row>
    <row r="4" spans="1:8" s="64" customFormat="1">
      <c r="A4" s="174" t="str">
        <f ca="1">'Orçamento Sintético'!A4:B4</f>
        <v>C</v>
      </c>
      <c r="B4" s="175"/>
      <c r="C4" s="174" t="str">
        <f ca="1">'Orçamento Sintético'!C4:D4</f>
        <v>D</v>
      </c>
      <c r="D4" s="175"/>
      <c r="E4" s="174" t="str">
        <f ca="1">'Orçamento Sintético'!E4:F4</f>
        <v>E</v>
      </c>
      <c r="F4" s="175"/>
      <c r="G4" s="165"/>
      <c r="H4" s="166"/>
    </row>
    <row r="5" spans="1:8" s="64" customFormat="1">
      <c r="A5" s="59" t="str">
        <f ca="1">'Orçamento Sintético'!A5</f>
        <v>P. Garantia:</v>
      </c>
      <c r="B5" s="60"/>
      <c r="C5" s="59" t="str">
        <f ca="1">'Orçamento Sintético'!C5</f>
        <v>CNPJ:</v>
      </c>
      <c r="D5" s="60"/>
      <c r="E5" s="59" t="str">
        <f ca="1">'Orçamento Sintético'!E5</f>
        <v>E-mail:</v>
      </c>
      <c r="F5" s="94"/>
      <c r="G5" s="68"/>
      <c r="H5" s="69"/>
    </row>
    <row r="6" spans="1:8" s="64" customFormat="1">
      <c r="A6" s="174" t="str">
        <f ca="1">'Orçamento Sintético'!A6:B6</f>
        <v>F</v>
      </c>
      <c r="B6" s="175"/>
      <c r="C6" s="174" t="str">
        <f ca="1">'Orçamento Sintético'!C6:D6</f>
        <v>G</v>
      </c>
      <c r="D6" s="175"/>
      <c r="E6" s="174" t="str">
        <f ca="1">'Orçamento Sintético'!E6:F6</f>
        <v>H</v>
      </c>
      <c r="F6" s="175"/>
      <c r="G6" s="169"/>
      <c r="H6" s="170"/>
    </row>
    <row r="7" spans="1:8" s="3" customFormat="1" ht="15">
      <c r="A7" s="177" t="s">
        <v>328</v>
      </c>
      <c r="B7" s="178"/>
      <c r="C7" s="178"/>
      <c r="D7" s="178"/>
      <c r="E7" s="178"/>
      <c r="F7" s="178"/>
      <c r="G7" s="178"/>
      <c r="H7" s="178"/>
    </row>
    <row r="8" spans="1:8" s="3" customFormat="1" ht="12.75">
      <c r="A8" s="92" t="s">
        <v>494</v>
      </c>
      <c r="B8" s="92" t="s">
        <v>495</v>
      </c>
      <c r="C8" s="92" t="s">
        <v>496</v>
      </c>
      <c r="D8" s="92" t="s">
        <v>497</v>
      </c>
      <c r="E8" s="92" t="s">
        <v>498</v>
      </c>
      <c r="F8" s="93" t="s">
        <v>499</v>
      </c>
      <c r="G8" s="92" t="s">
        <v>500</v>
      </c>
      <c r="H8" s="92" t="s">
        <v>501</v>
      </c>
    </row>
    <row r="9" spans="1:8">
      <c r="A9" s="146" t="s">
        <v>503</v>
      </c>
      <c r="B9" s="146"/>
      <c r="C9" s="146"/>
      <c r="D9" s="146" t="s">
        <v>504</v>
      </c>
      <c r="E9" s="147"/>
      <c r="F9" s="148"/>
      <c r="G9" s="146"/>
      <c r="H9" s="149"/>
    </row>
    <row r="10" spans="1:8">
      <c r="A10" s="81" t="s">
        <v>505</v>
      </c>
      <c r="B10" s="81"/>
      <c r="C10" s="81"/>
      <c r="D10" s="81" t="s">
        <v>506</v>
      </c>
      <c r="E10" s="81"/>
      <c r="F10" s="82"/>
      <c r="G10" s="81"/>
      <c r="H10" s="83"/>
    </row>
    <row r="11" spans="1:8">
      <c r="A11" s="150" t="s">
        <v>507</v>
      </c>
      <c r="B11" s="102" t="str">
        <f ca="1">VLOOKUP(A11,'Orçamento Sintético'!$A:$H,2,0)</f>
        <v xml:space="preserve"> MPDFT0009 </v>
      </c>
      <c r="C11" s="102" t="str">
        <f ca="1">VLOOKUP(A11,'Orçamento Sintético'!$A:$H,3,0)</f>
        <v>Próprio</v>
      </c>
      <c r="D11" s="101" t="str">
        <f ca="1">VLOOKUP(A11,'Orçamento Sintético'!$A:$H,4,0)</f>
        <v>Registro do contrato junto ao conselho de classe (ART)</v>
      </c>
      <c r="E11" s="102" t="str">
        <f ca="1">VLOOKUP(A11,'Orçamento Sintético'!$A:$H,5,0)</f>
        <v>vb</v>
      </c>
      <c r="F11" s="103"/>
      <c r="G11" s="104"/>
      <c r="H11" s="105">
        <f>SUM(H12)</f>
        <v>233.94</v>
      </c>
    </row>
    <row r="12" spans="1:8" ht="15" thickBot="1">
      <c r="A12" s="86" t="str">
        <f ca="1">VLOOKUP(B12,'Insumos e Serviços'!$A:$F,3,0)</f>
        <v>Insumo</v>
      </c>
      <c r="B12" s="100" t="s">
        <v>327</v>
      </c>
      <c r="C12" s="85" t="str">
        <f ca="1">VLOOKUP(B12,'Insumos e Serviços'!$A:$F,2,0)</f>
        <v>Próprio</v>
      </c>
      <c r="D12" s="86" t="str">
        <f ca="1">VLOOKUP(B12,'Insumos e Serviços'!$A:$F,4,0)</f>
        <v>Anotação de Resposanbilidade Técnica (Faixa 3 - Tabela A - CONFEA)</v>
      </c>
      <c r="E12" s="85" t="str">
        <f ca="1">VLOOKUP(B12,'Insumos e Serviços'!$A:$F,5,0)</f>
        <v>vb</v>
      </c>
      <c r="F12" s="106">
        <v>1</v>
      </c>
      <c r="G12" s="88">
        <f ca="1">VLOOKUP(B12,'Insumos e Serviços'!$A:$F,6,0)</f>
        <v>233.94</v>
      </c>
      <c r="H12" s="88">
        <f>TRUNC(F12*G12,2)</f>
        <v>233.94</v>
      </c>
    </row>
    <row r="13" spans="1:8" ht="15" thickTop="1">
      <c r="A13" s="151"/>
      <c r="B13" s="151"/>
      <c r="C13" s="151"/>
      <c r="D13" s="151"/>
      <c r="E13" s="151"/>
      <c r="F13" s="151"/>
      <c r="G13" s="151"/>
      <c r="H13" s="151"/>
    </row>
    <row r="14" spans="1:8">
      <c r="A14" s="146" t="s">
        <v>512</v>
      </c>
      <c r="B14" s="146"/>
      <c r="C14" s="146"/>
      <c r="D14" s="146" t="s">
        <v>513</v>
      </c>
      <c r="E14" s="147"/>
      <c r="F14" s="148"/>
      <c r="G14" s="146"/>
      <c r="H14" s="149"/>
    </row>
    <row r="15" spans="1:8">
      <c r="A15" s="81" t="s">
        <v>514</v>
      </c>
      <c r="B15" s="81"/>
      <c r="C15" s="81"/>
      <c r="D15" s="81" t="s">
        <v>515</v>
      </c>
      <c r="E15" s="81"/>
      <c r="F15" s="82"/>
      <c r="G15" s="81"/>
      <c r="H15" s="83"/>
    </row>
    <row r="16" spans="1:8">
      <c r="A16" s="107" t="s">
        <v>516</v>
      </c>
      <c r="B16" s="108"/>
      <c r="C16" s="107"/>
      <c r="D16" s="107" t="s">
        <v>517</v>
      </c>
      <c r="E16" s="108"/>
      <c r="F16" s="109"/>
      <c r="G16" s="110"/>
      <c r="H16" s="110"/>
    </row>
    <row r="17" spans="1:8" ht="22.5">
      <c r="A17" s="150" t="s">
        <v>523</v>
      </c>
      <c r="B17" s="102" t="str">
        <f ca="1">VLOOKUP(A17,'Orçamento Sintético'!$A:$H,2,0)</f>
        <v xml:space="preserve"> MPDFT0714 </v>
      </c>
      <c r="C17" s="102" t="str">
        <f ca="1">VLOOKUP(A17,'Orçamento Sintético'!$A:$H,3,0)</f>
        <v>Próprio</v>
      </c>
      <c r="D17" s="101" t="str">
        <f ca="1">VLOOKUP(A17,'Orçamento Sintético'!$A:$H,4,0)</f>
        <v>Copia da ORSE (3642) - Lona plástica preta para camada separadora de lastros ou proteção</v>
      </c>
      <c r="E17" s="102" t="str">
        <f ca="1">VLOOKUP(A17,'Orçamento Sintético'!$A:$H,5,0)</f>
        <v>m²</v>
      </c>
      <c r="F17" s="103"/>
      <c r="G17" s="104"/>
      <c r="H17" s="105">
        <f>SUM(H18:H19)</f>
        <v>4.34</v>
      </c>
    </row>
    <row r="18" spans="1:8">
      <c r="A18" s="86" t="str">
        <f ca="1">VLOOKUP(B18,'Insumos e Serviços'!$A:$F,3,0)</f>
        <v>Composição</v>
      </c>
      <c r="B18" s="100" t="s">
        <v>1054</v>
      </c>
      <c r="C18" s="85" t="str">
        <f ca="1">VLOOKUP(B18,'Insumos e Serviços'!$A:$F,2,0)</f>
        <v>SINAPI</v>
      </c>
      <c r="D18" s="86" t="str">
        <f ca="1">VLOOKUP(B18,'Insumos e Serviços'!$A:$F,4,0)</f>
        <v>SERVENTE COM ENCARGOS COMPLEMENTARES</v>
      </c>
      <c r="E18" s="85" t="str">
        <f ca="1">VLOOKUP(B18,'Insumos e Serviços'!$A:$F,5,0)</f>
        <v>H</v>
      </c>
      <c r="F18" s="106">
        <v>0.2</v>
      </c>
      <c r="G18" s="88">
        <f ca="1">VLOOKUP(B18,'Insumos e Serviços'!$A:$F,6,0)</f>
        <v>17.170000000000002</v>
      </c>
      <c r="H18" s="88">
        <f>TRUNC(F18*G18,2)</f>
        <v>3.43</v>
      </c>
    </row>
    <row r="19" spans="1:8" ht="15" thickBot="1">
      <c r="A19" s="86" t="str">
        <f ca="1">VLOOKUP(B19,'Insumos e Serviços'!$A:$F,3,0)</f>
        <v>Insumo</v>
      </c>
      <c r="B19" s="100" t="s">
        <v>260</v>
      </c>
      <c r="C19" s="85" t="str">
        <f ca="1">VLOOKUP(B19,'Insumos e Serviços'!$A:$F,2,0)</f>
        <v>SINAPI</v>
      </c>
      <c r="D19" s="86" t="str">
        <f ca="1">VLOOKUP(B19,'Insumos e Serviços'!$A:$F,4,0)</f>
        <v>LONA PLASTICA PRETA, E= 150 MICRA</v>
      </c>
      <c r="E19" s="85" t="str">
        <f ca="1">VLOOKUP(B19,'Insumos e Serviços'!$A:$F,5,0)</f>
        <v>m²</v>
      </c>
      <c r="F19" s="106">
        <v>1.1000000000000001</v>
      </c>
      <c r="G19" s="88">
        <f ca="1">VLOOKUP(B19,'Insumos e Serviços'!$A:$F,6,0)</f>
        <v>0.83</v>
      </c>
      <c r="H19" s="88">
        <f>TRUNC(F19*G19,2)</f>
        <v>0.91</v>
      </c>
    </row>
    <row r="20" spans="1:8" ht="15" thickTop="1">
      <c r="A20" s="151"/>
      <c r="B20" s="151"/>
      <c r="C20" s="151"/>
      <c r="D20" s="151"/>
      <c r="E20" s="151"/>
      <c r="F20" s="151"/>
      <c r="G20" s="151"/>
      <c r="H20" s="151"/>
    </row>
    <row r="21" spans="1:8">
      <c r="A21" s="146" t="s">
        <v>527</v>
      </c>
      <c r="B21" s="146"/>
      <c r="C21" s="146"/>
      <c r="D21" s="146" t="s">
        <v>528</v>
      </c>
      <c r="E21" s="146"/>
      <c r="F21" s="148"/>
      <c r="G21" s="146"/>
      <c r="H21" s="149"/>
    </row>
    <row r="22" spans="1:8">
      <c r="A22" s="107" t="s">
        <v>529</v>
      </c>
      <c r="B22" s="108"/>
      <c r="C22" s="107"/>
      <c r="D22" s="107" t="s">
        <v>530</v>
      </c>
      <c r="E22" s="108"/>
      <c r="F22" s="109"/>
      <c r="G22" s="110"/>
      <c r="H22" s="110"/>
    </row>
    <row r="23" spans="1:8">
      <c r="A23" s="150" t="s">
        <v>541</v>
      </c>
      <c r="B23" s="102" t="str">
        <f ca="1">VLOOKUP(A23,'Orçamento Sintético'!$A:$H,2,0)</f>
        <v xml:space="preserve"> MPDFT0922 </v>
      </c>
      <c r="C23" s="102" t="str">
        <f ca="1">VLOOKUP(A23,'Orçamento Sintético'!$A:$H,3,0)</f>
        <v>Próprio</v>
      </c>
      <c r="D23" s="101" t="str">
        <f ca="1">VLOOKUP(A23,'Orçamento Sintético'!$A:$H,4,0)</f>
        <v>Cópia da Orse (35) - Demolição de piso vinílico, exclusive contrapiso</v>
      </c>
      <c r="E23" s="102" t="str">
        <f ca="1">VLOOKUP(A23,'Orçamento Sintético'!$A:$H,5,0)</f>
        <v>m²</v>
      </c>
      <c r="F23" s="103"/>
      <c r="G23" s="104"/>
      <c r="H23" s="105">
        <f>SUM(H24)</f>
        <v>5.15</v>
      </c>
    </row>
    <row r="24" spans="1:8" ht="15" thickBot="1">
      <c r="A24" s="86" t="str">
        <f ca="1">VLOOKUP(B24,'Insumos e Serviços'!$A:$F,3,0)</f>
        <v>Composição</v>
      </c>
      <c r="B24" s="100" t="s">
        <v>1054</v>
      </c>
      <c r="C24" s="85" t="str">
        <f ca="1">VLOOKUP(B24,'Insumos e Serviços'!$A:$F,2,0)</f>
        <v>SINAPI</v>
      </c>
      <c r="D24" s="86" t="str">
        <f ca="1">VLOOKUP(B24,'Insumos e Serviços'!$A:$F,4,0)</f>
        <v>SERVENTE COM ENCARGOS COMPLEMENTARES</v>
      </c>
      <c r="E24" s="85" t="str">
        <f ca="1">VLOOKUP(B24,'Insumos e Serviços'!$A:$F,5,0)</f>
        <v>H</v>
      </c>
      <c r="F24" s="106">
        <v>0.3</v>
      </c>
      <c r="G24" s="88">
        <f ca="1">VLOOKUP(B24,'Insumos e Serviços'!$A:$F,6,0)</f>
        <v>17.170000000000002</v>
      </c>
      <c r="H24" s="88">
        <f>TRUNC(F24*G24,2)</f>
        <v>5.15</v>
      </c>
    </row>
    <row r="25" spans="1:8" ht="15" thickTop="1">
      <c r="A25" s="151"/>
      <c r="B25" s="151"/>
      <c r="C25" s="151"/>
      <c r="D25" s="151"/>
      <c r="E25" s="151"/>
      <c r="F25" s="151"/>
      <c r="G25" s="151"/>
      <c r="H25" s="151"/>
    </row>
    <row r="26" spans="1:8">
      <c r="A26" s="107" t="s">
        <v>544</v>
      </c>
      <c r="B26" s="108"/>
      <c r="C26" s="107"/>
      <c r="D26" s="107" t="s">
        <v>545</v>
      </c>
      <c r="E26" s="108"/>
      <c r="F26" s="109"/>
      <c r="G26" s="110"/>
      <c r="H26" s="110"/>
    </row>
    <row r="27" spans="1:8" ht="22.5">
      <c r="A27" s="150" t="s">
        <v>550</v>
      </c>
      <c r="B27" s="102" t="str">
        <f ca="1">VLOOKUP(A27,'Orçamento Sintético'!$A:$H,2,0)</f>
        <v xml:space="preserve"> MPDFT0888 </v>
      </c>
      <c r="C27" s="102" t="str">
        <f ca="1">VLOOKUP(A27,'Orçamento Sintético'!$A:$H,3,0)</f>
        <v>Próprio</v>
      </c>
      <c r="D27" s="101" t="str">
        <f ca="1">VLOOKUP(A27,'Orçamento Sintético'!$A:$H,4,0)</f>
        <v>Cópia da Iopes (010225) - Retirada de peças de granito - bancada, banca, balcão, prateleira</v>
      </c>
      <c r="E27" s="102" t="str">
        <f ca="1">VLOOKUP(A27,'Orçamento Sintético'!$A:$H,5,0)</f>
        <v>m²</v>
      </c>
      <c r="F27" s="103"/>
      <c r="G27" s="104"/>
      <c r="H27" s="105">
        <f>SUM(H28:H29)</f>
        <v>24.25</v>
      </c>
    </row>
    <row r="28" spans="1:8">
      <c r="A28" s="86" t="str">
        <f ca="1">VLOOKUP(B28,'Insumos e Serviços'!$A:$F,3,0)</f>
        <v>Composição</v>
      </c>
      <c r="B28" s="100" t="s">
        <v>28</v>
      </c>
      <c r="C28" s="85" t="str">
        <f ca="1">VLOOKUP(B28,'Insumos e Serviços'!$A:$F,2,0)</f>
        <v>SINAPI</v>
      </c>
      <c r="D28" s="86" t="str">
        <f ca="1">VLOOKUP(B28,'Insumos e Serviços'!$A:$F,4,0)</f>
        <v>PEDREIRO COM ENCARGOS COMPLEMENTARES</v>
      </c>
      <c r="E28" s="85" t="str">
        <f ca="1">VLOOKUP(B28,'Insumos e Serviços'!$A:$F,5,0)</f>
        <v>H</v>
      </c>
      <c r="F28" s="106">
        <v>0.6</v>
      </c>
      <c r="G28" s="88">
        <f ca="1">VLOOKUP(B28,'Insumos e Serviços'!$A:$F,6,0)</f>
        <v>23.25</v>
      </c>
      <c r="H28" s="88">
        <f>TRUNC(F28*G28,2)</f>
        <v>13.95</v>
      </c>
    </row>
    <row r="29" spans="1:8" ht="15" thickBot="1">
      <c r="A29" s="86" t="str">
        <f ca="1">VLOOKUP(B29,'Insumos e Serviços'!$A:$F,3,0)</f>
        <v>Composição</v>
      </c>
      <c r="B29" s="100" t="s">
        <v>1054</v>
      </c>
      <c r="C29" s="85" t="str">
        <f ca="1">VLOOKUP(B29,'Insumos e Serviços'!$A:$F,2,0)</f>
        <v>SINAPI</v>
      </c>
      <c r="D29" s="86" t="str">
        <f ca="1">VLOOKUP(B29,'Insumos e Serviços'!$A:$F,4,0)</f>
        <v>SERVENTE COM ENCARGOS COMPLEMENTARES</v>
      </c>
      <c r="E29" s="85" t="str">
        <f ca="1">VLOOKUP(B29,'Insumos e Serviços'!$A:$F,5,0)</f>
        <v>H</v>
      </c>
      <c r="F29" s="106">
        <v>0.6</v>
      </c>
      <c r="G29" s="88">
        <f ca="1">VLOOKUP(B29,'Insumos e Serviços'!$A:$F,6,0)</f>
        <v>17.170000000000002</v>
      </c>
      <c r="H29" s="88">
        <f>TRUNC(F29*G29,2)</f>
        <v>10.3</v>
      </c>
    </row>
    <row r="30" spans="1:8" ht="15" thickTop="1">
      <c r="A30" s="151"/>
      <c r="B30" s="151"/>
      <c r="C30" s="151"/>
      <c r="D30" s="151"/>
      <c r="E30" s="151"/>
      <c r="F30" s="151"/>
      <c r="G30" s="151"/>
      <c r="H30" s="151"/>
    </row>
    <row r="31" spans="1:8" ht="22.5">
      <c r="A31" s="150" t="s">
        <v>559</v>
      </c>
      <c r="B31" s="102" t="str">
        <f ca="1">VLOOKUP(A31,'Orçamento Sintético'!$A:$H,2,0)</f>
        <v xml:space="preserve"> MPDFT0105 </v>
      </c>
      <c r="C31" s="102" t="str">
        <f ca="1">VLOOKUP(A31,'Orçamento Sintético'!$A:$H,3,0)</f>
        <v>Próprio</v>
      </c>
      <c r="D31" s="101" t="str">
        <f ca="1">VLOOKUP(A31,'Orçamento Sintético'!$A:$H,4,0)</f>
        <v>Copia da ORSE (227) - Remoção de estrutura metálica chumbada em concreto (alambrado, guarda-corpo)</v>
      </c>
      <c r="E31" s="102" t="str">
        <f ca="1">VLOOKUP(A31,'Orçamento Sintético'!$A:$H,5,0)</f>
        <v>m²</v>
      </c>
      <c r="F31" s="103"/>
      <c r="G31" s="104"/>
      <c r="H31" s="105">
        <f>SUM(H32)</f>
        <v>51.51</v>
      </c>
    </row>
    <row r="32" spans="1:8" ht="15" thickBot="1">
      <c r="A32" s="86" t="str">
        <f ca="1">VLOOKUP(B32,'Insumos e Serviços'!$A:$F,3,0)</f>
        <v>Composição</v>
      </c>
      <c r="B32" s="100" t="s">
        <v>1054</v>
      </c>
      <c r="C32" s="85" t="str">
        <f ca="1">VLOOKUP(B32,'Insumos e Serviços'!$A:$F,2,0)</f>
        <v>SINAPI</v>
      </c>
      <c r="D32" s="86" t="str">
        <f ca="1">VLOOKUP(B32,'Insumos e Serviços'!$A:$F,4,0)</f>
        <v>SERVENTE COM ENCARGOS COMPLEMENTARES</v>
      </c>
      <c r="E32" s="85" t="str">
        <f ca="1">VLOOKUP(B32,'Insumos e Serviços'!$A:$F,5,0)</f>
        <v>H</v>
      </c>
      <c r="F32" s="106">
        <v>3</v>
      </c>
      <c r="G32" s="88">
        <f ca="1">VLOOKUP(B32,'Insumos e Serviços'!$A:$F,6,0)</f>
        <v>17.170000000000002</v>
      </c>
      <c r="H32" s="88">
        <f>TRUNC(F32*G32,2)</f>
        <v>51.51</v>
      </c>
    </row>
    <row r="33" spans="1:8" ht="15" thickTop="1">
      <c r="A33" s="151"/>
      <c r="B33" s="151"/>
      <c r="C33" s="151"/>
      <c r="D33" s="151"/>
      <c r="E33" s="151"/>
      <c r="F33" s="151"/>
      <c r="G33" s="151"/>
      <c r="H33" s="151"/>
    </row>
    <row r="34" spans="1:8" ht="22.5">
      <c r="A34" s="150" t="s">
        <v>565</v>
      </c>
      <c r="B34" s="102" t="str">
        <f ca="1">VLOOKUP(A34,'Orçamento Sintético'!$A:$H,2,0)</f>
        <v xml:space="preserve"> MPDFT0601 </v>
      </c>
      <c r="C34" s="102" t="str">
        <f ca="1">VLOOKUP(A34,'Orçamento Sintético'!$A:$H,3,0)</f>
        <v>Próprio</v>
      </c>
      <c r="D34" s="101" t="str">
        <f ca="1">VLOOKUP(A34,'Orçamento Sintético'!$A:$H,4,0)</f>
        <v>Copia da CPOS (04.09.080) - Retirada de batente, corrimão ou peças lineares metálicas, fixados</v>
      </c>
      <c r="E34" s="102" t="str">
        <f ca="1">VLOOKUP(A34,'Orçamento Sintético'!$A:$H,5,0)</f>
        <v>m</v>
      </c>
      <c r="F34" s="103"/>
      <c r="G34" s="104"/>
      <c r="H34" s="105">
        <f>SUM(H35)</f>
        <v>6.97</v>
      </c>
    </row>
    <row r="35" spans="1:8" ht="15" thickBot="1">
      <c r="A35" s="86" t="str">
        <f ca="1">VLOOKUP(B35,'Insumos e Serviços'!$A:$F,3,0)</f>
        <v>Composição</v>
      </c>
      <c r="B35" s="100" t="s">
        <v>28</v>
      </c>
      <c r="C35" s="85" t="str">
        <f ca="1">VLOOKUP(B35,'Insumos e Serviços'!$A:$F,2,0)</f>
        <v>SINAPI</v>
      </c>
      <c r="D35" s="86" t="str">
        <f ca="1">VLOOKUP(B35,'Insumos e Serviços'!$A:$F,4,0)</f>
        <v>PEDREIRO COM ENCARGOS COMPLEMENTARES</v>
      </c>
      <c r="E35" s="85" t="str">
        <f ca="1">VLOOKUP(B35,'Insumos e Serviços'!$A:$F,5,0)</f>
        <v>H</v>
      </c>
      <c r="F35" s="106">
        <v>0.3</v>
      </c>
      <c r="G35" s="88">
        <f ca="1">VLOOKUP(B35,'Insumos e Serviços'!$A:$F,6,0)</f>
        <v>23.25</v>
      </c>
      <c r="H35" s="88">
        <f>TRUNC(F35*G35,2)</f>
        <v>6.97</v>
      </c>
    </row>
    <row r="36" spans="1:8" ht="15" thickTop="1">
      <c r="A36" s="151"/>
      <c r="B36" s="151"/>
      <c r="C36" s="151"/>
      <c r="D36" s="151"/>
      <c r="E36" s="151"/>
      <c r="F36" s="151"/>
      <c r="G36" s="151"/>
      <c r="H36" s="151"/>
    </row>
    <row r="37" spans="1:8">
      <c r="A37" s="150" t="s">
        <v>569</v>
      </c>
      <c r="B37" s="102" t="str">
        <f ca="1">VLOOKUP(A37,'Orçamento Sintético'!$A:$H,2,0)</f>
        <v xml:space="preserve"> MPDFT0903 </v>
      </c>
      <c r="C37" s="102" t="str">
        <f ca="1">VLOOKUP(A37,'Orçamento Sintético'!$A:$H,3,0)</f>
        <v>Próprio</v>
      </c>
      <c r="D37" s="101" t="str">
        <f ca="1">VLOOKUP(A37,'Orçamento Sintético'!$A:$H,4,0)</f>
        <v>Copia da SBC (022441) - REMOÇÃO DE DIVISÓRIAS SANITÁRIA DE MADEIRA</v>
      </c>
      <c r="E37" s="102" t="str">
        <f ca="1">VLOOKUP(A37,'Orçamento Sintético'!$A:$H,5,0)</f>
        <v>m²</v>
      </c>
      <c r="F37" s="103"/>
      <c r="G37" s="104"/>
      <c r="H37" s="105">
        <f>SUM(H38:H39)</f>
        <v>12.21</v>
      </c>
    </row>
    <row r="38" spans="1:8">
      <c r="A38" s="86" t="str">
        <f ca="1">VLOOKUP(B38,'Insumos e Serviços'!$A:$F,3,0)</f>
        <v>Composição</v>
      </c>
      <c r="B38" s="100" t="s">
        <v>28</v>
      </c>
      <c r="C38" s="85" t="str">
        <f ca="1">VLOOKUP(B38,'Insumos e Serviços'!$A:$F,2,0)</f>
        <v>SINAPI</v>
      </c>
      <c r="D38" s="86" t="str">
        <f ca="1">VLOOKUP(B38,'Insumos e Serviços'!$A:$F,4,0)</f>
        <v>PEDREIRO COM ENCARGOS COMPLEMENTARES</v>
      </c>
      <c r="E38" s="85" t="str">
        <f ca="1">VLOOKUP(B38,'Insumos e Serviços'!$A:$F,5,0)</f>
        <v>H</v>
      </c>
      <c r="F38" s="106">
        <v>0.21199999999999999</v>
      </c>
      <c r="G38" s="88">
        <f ca="1">VLOOKUP(B38,'Insumos e Serviços'!$A:$F,6,0)</f>
        <v>23.25</v>
      </c>
      <c r="H38" s="88">
        <f>TRUNC(F38*G38,2)</f>
        <v>4.92</v>
      </c>
    </row>
    <row r="39" spans="1:8" ht="15" thickBot="1">
      <c r="A39" s="86" t="str">
        <f ca="1">VLOOKUP(B39,'Insumos e Serviços'!$A:$F,3,0)</f>
        <v>Composição</v>
      </c>
      <c r="B39" s="100" t="s">
        <v>1054</v>
      </c>
      <c r="C39" s="85" t="str">
        <f ca="1">VLOOKUP(B39,'Insumos e Serviços'!$A:$F,2,0)</f>
        <v>SINAPI</v>
      </c>
      <c r="D39" s="86" t="str">
        <f ca="1">VLOOKUP(B39,'Insumos e Serviços'!$A:$F,4,0)</f>
        <v>SERVENTE COM ENCARGOS COMPLEMENTARES</v>
      </c>
      <c r="E39" s="85" t="str">
        <f ca="1">VLOOKUP(B39,'Insumos e Serviços'!$A:$F,5,0)</f>
        <v>H</v>
      </c>
      <c r="F39" s="106">
        <v>0.42499999999999999</v>
      </c>
      <c r="G39" s="88">
        <f ca="1">VLOOKUP(B39,'Insumos e Serviços'!$A:$F,6,0)</f>
        <v>17.170000000000002</v>
      </c>
      <c r="H39" s="88">
        <f>TRUNC(F39*G39,2)</f>
        <v>7.29</v>
      </c>
    </row>
    <row r="40" spans="1:8" ht="15" thickTop="1">
      <c r="A40" s="151"/>
      <c r="B40" s="151"/>
      <c r="C40" s="151"/>
      <c r="D40" s="151"/>
      <c r="E40" s="151"/>
      <c r="F40" s="151"/>
      <c r="G40" s="151"/>
      <c r="H40" s="151"/>
    </row>
    <row r="41" spans="1:8" ht="22.5">
      <c r="A41" s="150" t="s">
        <v>572</v>
      </c>
      <c r="B41" s="102" t="str">
        <f ca="1">VLOOKUP(A41,'Orçamento Sintético'!$A:$H,2,0)</f>
        <v xml:space="preserve"> MPDFT0784 </v>
      </c>
      <c r="C41" s="102" t="str">
        <f ca="1">VLOOKUP(A41,'Orçamento Sintético'!$A:$H,3,0)</f>
        <v>Próprio</v>
      </c>
      <c r="D41" s="101" t="str">
        <f ca="1">VLOOKUP(A41,'Orçamento Sintético'!$A:$H,4,0)</f>
        <v>Copia da SINAPI (100717) - Retirada de laminado melamínico e lixamento manual de superfície</v>
      </c>
      <c r="E41" s="102" t="str">
        <f ca="1">VLOOKUP(A41,'Orçamento Sintético'!$A:$H,5,0)</f>
        <v>m²</v>
      </c>
      <c r="F41" s="103"/>
      <c r="G41" s="104"/>
      <c r="H41" s="105">
        <f>SUM(H42:H43)</f>
        <v>8.0500000000000007</v>
      </c>
    </row>
    <row r="42" spans="1:8">
      <c r="A42" s="86" t="str">
        <f ca="1">VLOOKUP(B42,'Insumos e Serviços'!$A:$F,3,0)</f>
        <v>Composição</v>
      </c>
      <c r="B42" s="100" t="s">
        <v>225</v>
      </c>
      <c r="C42" s="85" t="str">
        <f ca="1">VLOOKUP(B42,'Insumos e Serviços'!$A:$F,2,0)</f>
        <v>SINAPI</v>
      </c>
      <c r="D42" s="86" t="str">
        <f ca="1">VLOOKUP(B42,'Insumos e Serviços'!$A:$F,4,0)</f>
        <v>PINTOR COM ENCARGOS COMPLEMENTARES</v>
      </c>
      <c r="E42" s="85" t="str">
        <f ca="1">VLOOKUP(B42,'Insumos e Serviços'!$A:$F,5,0)</f>
        <v>H</v>
      </c>
      <c r="F42" s="106">
        <v>0.29859999999999998</v>
      </c>
      <c r="G42" s="88">
        <f ca="1">VLOOKUP(B42,'Insumos e Serviços'!$A:$F,6,0)</f>
        <v>24.24</v>
      </c>
      <c r="H42" s="88">
        <f>TRUNC(F42*G42,2)</f>
        <v>7.23</v>
      </c>
    </row>
    <row r="43" spans="1:8" ht="15" thickBot="1">
      <c r="A43" s="86" t="str">
        <f ca="1">VLOOKUP(B43,'Insumos e Serviços'!$A:$F,3,0)</f>
        <v>Insumo</v>
      </c>
      <c r="B43" s="100" t="s">
        <v>325</v>
      </c>
      <c r="C43" s="85" t="str">
        <f ca="1">VLOOKUP(B43,'Insumos e Serviços'!$A:$F,2,0)</f>
        <v>SINAPI</v>
      </c>
      <c r="D43" s="86" t="str">
        <f ca="1">VLOOKUP(B43,'Insumos e Serviços'!$A:$F,4,0)</f>
        <v>LIXA EM FOLHA PARA FERRO, NUMERO 150</v>
      </c>
      <c r="E43" s="85" t="str">
        <f ca="1">VLOOKUP(B43,'Insumos e Serviços'!$A:$F,5,0)</f>
        <v>UN</v>
      </c>
      <c r="F43" s="106">
        <v>0.3</v>
      </c>
      <c r="G43" s="88">
        <f ca="1">VLOOKUP(B43,'Insumos e Serviços'!$A:$F,6,0)</f>
        <v>2.75</v>
      </c>
      <c r="H43" s="88">
        <f>TRUNC(F43*G43,2)</f>
        <v>0.82</v>
      </c>
    </row>
    <row r="44" spans="1:8" ht="15" thickTop="1">
      <c r="A44" s="151"/>
      <c r="B44" s="151"/>
      <c r="C44" s="151"/>
      <c r="D44" s="151"/>
      <c r="E44" s="151"/>
      <c r="F44" s="151"/>
      <c r="G44" s="151"/>
      <c r="H44" s="151"/>
    </row>
    <row r="45" spans="1:8">
      <c r="A45" s="146" t="s">
        <v>575</v>
      </c>
      <c r="B45" s="146"/>
      <c r="C45" s="146"/>
      <c r="D45" s="146" t="s">
        <v>576</v>
      </c>
      <c r="E45" s="147"/>
      <c r="F45" s="148"/>
      <c r="G45" s="146"/>
      <c r="H45" s="149"/>
    </row>
    <row r="46" spans="1:8">
      <c r="A46" s="81" t="s">
        <v>577</v>
      </c>
      <c r="B46" s="81"/>
      <c r="C46" s="81"/>
      <c r="D46" s="81" t="s">
        <v>578</v>
      </c>
      <c r="E46" s="81"/>
      <c r="F46" s="82"/>
      <c r="G46" s="81"/>
      <c r="H46" s="83"/>
    </row>
    <row r="47" spans="1:8">
      <c r="A47" s="107" t="s">
        <v>579</v>
      </c>
      <c r="B47" s="108"/>
      <c r="C47" s="107"/>
      <c r="D47" s="107" t="s">
        <v>580</v>
      </c>
      <c r="E47" s="108"/>
      <c r="F47" s="109"/>
      <c r="G47" s="110"/>
      <c r="H47" s="110"/>
    </row>
    <row r="48" spans="1:8" ht="33.75">
      <c r="A48" s="150" t="s">
        <v>587</v>
      </c>
      <c r="B48" s="102" t="str">
        <f ca="1">VLOOKUP(A48,'Orçamento Sintético'!$A:$H,2,0)</f>
        <v xml:space="preserve"> MPDFT0119 </v>
      </c>
      <c r="C48" s="102" t="str">
        <f ca="1">VLOOKUP(A48,'Orçamento Sintético'!$A:$H,3,0)</f>
        <v>Próprio</v>
      </c>
      <c r="D48" s="101" t="str">
        <f ca="1">VLOOKUP(A48,'Orçamento Sintético'!$A:$H,4,0)</f>
        <v>Divisória sanitários e vestiários em laminado estrutural TS (maciço), branco, com e = 10 mm, dupla face decorativa texturizada, modelo Alcoplac Normatizado, fab. Neocom incluindo portas e conjunto de ferragens</v>
      </c>
      <c r="E48" s="102" t="str">
        <f ca="1">VLOOKUP(A48,'Orçamento Sintético'!$A:$H,5,0)</f>
        <v>m²</v>
      </c>
      <c r="F48" s="103"/>
      <c r="G48" s="104"/>
      <c r="H48" s="105">
        <f>SUM(H49)</f>
        <v>1215.6300000000001</v>
      </c>
    </row>
    <row r="49" spans="1:8" ht="34.5" thickBot="1">
      <c r="A49" s="86" t="str">
        <f ca="1">VLOOKUP(B49,'Insumos e Serviços'!$A:$F,3,0)</f>
        <v>Insumo</v>
      </c>
      <c r="B49" s="100" t="s">
        <v>323</v>
      </c>
      <c r="C49" s="85" t="str">
        <f ca="1">VLOOKUP(B49,'Insumos e Serviços'!$A:$F,2,0)</f>
        <v>Próprio</v>
      </c>
      <c r="D49" s="86" t="str">
        <f ca="1">VLOOKUP(B49,'Insumos e Serviços'!$A:$F,4,0)</f>
        <v>Divisória sanitários e vestiários em laminado estrutural TS (maciço), branco, com e=10 mm, dupla face decorativa texturizada, modelo Alcoplac Normatizado, fab. Neocom, incluindo portas e conjunto de ferragens</v>
      </c>
      <c r="E49" s="85" t="str">
        <f ca="1">VLOOKUP(B49,'Insumos e Serviços'!$A:$F,5,0)</f>
        <v>m²</v>
      </c>
      <c r="F49" s="106">
        <v>1</v>
      </c>
      <c r="G49" s="88">
        <f ca="1">VLOOKUP(B49,'Insumos e Serviços'!$A:$F,6,0)</f>
        <v>1215.6300000000001</v>
      </c>
      <c r="H49" s="88">
        <f>TRUNC(F49*G49,2)</f>
        <v>1215.6300000000001</v>
      </c>
    </row>
    <row r="50" spans="1:8" ht="15" thickTop="1">
      <c r="A50" s="151"/>
      <c r="B50" s="151"/>
      <c r="C50" s="151"/>
      <c r="D50" s="151"/>
      <c r="E50" s="151"/>
      <c r="F50" s="151"/>
      <c r="G50" s="151"/>
      <c r="H50" s="151"/>
    </row>
    <row r="51" spans="1:8">
      <c r="A51" s="146" t="s">
        <v>590</v>
      </c>
      <c r="B51" s="146"/>
      <c r="C51" s="146"/>
      <c r="D51" s="146" t="s">
        <v>591</v>
      </c>
      <c r="E51" s="146"/>
      <c r="F51" s="148"/>
      <c r="G51" s="146"/>
      <c r="H51" s="149"/>
    </row>
    <row r="52" spans="1:8" ht="22.5">
      <c r="A52" s="150" t="s">
        <v>592</v>
      </c>
      <c r="B52" s="102" t="str">
        <f ca="1">VLOOKUP(A52,'Orçamento Sintético'!$A:$H,2,0)</f>
        <v xml:space="preserve"> MPDFT0892 </v>
      </c>
      <c r="C52" s="102" t="str">
        <f ca="1">VLOOKUP(A52,'Orçamento Sintético'!$A:$H,3,0)</f>
        <v>Próprio</v>
      </c>
      <c r="D52" s="101" t="str">
        <f ca="1">VLOOKUP(A52,'Orçamento Sintético'!$A:$H,4,0)</f>
        <v>Porta de madeira (PM), DM 0,80 x 2,10 m, acabamento em laminado melamínico texturizado, inclusive dobradiça, fechadura e grelha</v>
      </c>
      <c r="E52" s="102" t="str">
        <f ca="1">VLOOKUP(A52,'Orçamento Sintético'!$A:$H,5,0)</f>
        <v>un</v>
      </c>
      <c r="F52" s="103"/>
      <c r="G52" s="104"/>
      <c r="H52" s="105">
        <f>SUM(H53:H63)</f>
        <v>1932.92</v>
      </c>
    </row>
    <row r="53" spans="1:8">
      <c r="A53" s="86" t="str">
        <f ca="1">VLOOKUP(B53,'Insumos e Serviços'!$A:$F,3,0)</f>
        <v>Composição</v>
      </c>
      <c r="B53" s="100" t="s">
        <v>1054</v>
      </c>
      <c r="C53" s="85" t="str">
        <f ca="1">VLOOKUP(B53,'Insumos e Serviços'!$A:$F,2,0)</f>
        <v>SINAPI</v>
      </c>
      <c r="D53" s="86" t="str">
        <f ca="1">VLOOKUP(B53,'Insumos e Serviços'!$A:$F,4,0)</f>
        <v>SERVENTE COM ENCARGOS COMPLEMENTARES</v>
      </c>
      <c r="E53" s="85" t="str">
        <f ca="1">VLOOKUP(B53,'Insumos e Serviços'!$A:$F,5,0)</f>
        <v>H</v>
      </c>
      <c r="F53" s="106">
        <v>1.9085000000000001</v>
      </c>
      <c r="G53" s="88">
        <f ca="1">VLOOKUP(B53,'Insumos e Serviços'!$A:$F,6,0)</f>
        <v>17.170000000000002</v>
      </c>
      <c r="H53" s="88">
        <f t="shared" ref="H53:H63" si="0">TRUNC(F53*G53,2)</f>
        <v>32.76</v>
      </c>
    </row>
    <row r="54" spans="1:8">
      <c r="A54" s="86" t="str">
        <f ca="1">VLOOKUP(B54,'Insumos e Serviços'!$A:$F,3,0)</f>
        <v>Composição</v>
      </c>
      <c r="B54" s="100" t="s">
        <v>250</v>
      </c>
      <c r="C54" s="85" t="str">
        <f ca="1">VLOOKUP(B54,'Insumos e Serviços'!$A:$F,2,0)</f>
        <v>SINAPI</v>
      </c>
      <c r="D54" s="86" t="str">
        <f ca="1">VLOOKUP(B54,'Insumos e Serviços'!$A:$F,4,0)</f>
        <v>CARPINTEIRO DE ESQUADRIA COM ENCARGOS COMPLEMENTARES</v>
      </c>
      <c r="E54" s="85" t="str">
        <f ca="1">VLOOKUP(B54,'Insumos e Serviços'!$A:$F,5,0)</f>
        <v>H</v>
      </c>
      <c r="F54" s="106">
        <v>2.6865000000000001</v>
      </c>
      <c r="G54" s="88">
        <f ca="1">VLOOKUP(B54,'Insumos e Serviços'!$A:$F,6,0)</f>
        <v>23.07</v>
      </c>
      <c r="H54" s="88">
        <f t="shared" si="0"/>
        <v>61.97</v>
      </c>
    </row>
    <row r="55" spans="1:8" ht="22.5">
      <c r="A55" s="86" t="str">
        <f ca="1">VLOOKUP(B55,'Insumos e Serviços'!$A:$F,3,0)</f>
        <v>Composição</v>
      </c>
      <c r="B55" s="100" t="s">
        <v>321</v>
      </c>
      <c r="C55" s="85" t="str">
        <f ca="1">VLOOKUP(B55,'Insumos e Serviços'!$A:$F,2,0)</f>
        <v>SINAPI</v>
      </c>
      <c r="D55" s="86" t="str">
        <f ca="1">VLOOKUP(B55,'Insumos e Serviços'!$A:$F,4,0)</f>
        <v>PORTA DE MADEIRA PARA VERNIZ, SEMI-OCA (LEVE OU MÉDIA), 80X210CM, ESPESSURA DE 3,5CM, INCLUSO DOBRADIÇAS - FORNECIMENTO E INSTALAÇÃO. AF_12/2019</v>
      </c>
      <c r="E55" s="85" t="str">
        <f ca="1">VLOOKUP(B55,'Insumos e Serviços'!$A:$F,5,0)</f>
        <v>UN</v>
      </c>
      <c r="F55" s="106">
        <v>1</v>
      </c>
      <c r="G55" s="88">
        <f ca="1">VLOOKUP(B55,'Insumos e Serviços'!$A:$F,6,0)</f>
        <v>301.07</v>
      </c>
      <c r="H55" s="88">
        <f t="shared" si="0"/>
        <v>301.07</v>
      </c>
    </row>
    <row r="56" spans="1:8" ht="33.75">
      <c r="A56" s="86" t="str">
        <f ca="1">VLOOKUP(B56,'Insumos e Serviços'!$A:$F,3,0)</f>
        <v>Composição</v>
      </c>
      <c r="B56" s="100" t="s">
        <v>317</v>
      </c>
      <c r="C56" s="85" t="str">
        <f ca="1">VLOOKUP(B56,'Insumos e Serviços'!$A:$F,2,0)</f>
        <v>SINAPI</v>
      </c>
      <c r="D56" s="86" t="str">
        <f ca="1">VLOOKUP(B56,'Insumos e Serviços'!$A:$F,4,0)</f>
        <v>PINTURA COM TINTA ALQUÍDICA DE FUNDO (TIPO ZARCÃO) PULVERIZADA SOBRE SUPERFÍCIES METÁLICAS (EXCETO PERFIL) EXECUTADO EM OBRA (POR DEMÃO). AF_01/2020</v>
      </c>
      <c r="E56" s="85" t="str">
        <f ca="1">VLOOKUP(B56,'Insumos e Serviços'!$A:$F,5,0)</f>
        <v>m²</v>
      </c>
      <c r="F56" s="106">
        <v>1.581</v>
      </c>
      <c r="G56" s="88">
        <f ca="1">VLOOKUP(B56,'Insumos e Serviços'!$A:$F,6,0)</f>
        <v>20.39</v>
      </c>
      <c r="H56" s="88">
        <f t="shared" si="0"/>
        <v>32.229999999999997</v>
      </c>
    </row>
    <row r="57" spans="1:8" ht="33.75">
      <c r="A57" s="86" t="str">
        <f ca="1">VLOOKUP(B57,'Insumos e Serviços'!$A:$F,3,0)</f>
        <v>Composição</v>
      </c>
      <c r="B57" s="100" t="s">
        <v>315</v>
      </c>
      <c r="C57" s="85" t="str">
        <f ca="1">VLOOKUP(B57,'Insumos e Serviços'!$A:$F,2,0)</f>
        <v>SINAPI</v>
      </c>
      <c r="D57" s="86" t="str">
        <f ca="1">VLOOKUP(B57,'Insumos e Serviços'!$A:$F,4,0)</f>
        <v>PINTURA COM TINTA ALQUÍDICA DE ACABAMENTO (ESMALTE SINTÉTICO ACETINADO) PULVERIZADA SOBRE SUPERFÍCIES METÁLICAS (EXCETO PERFIL) EXECUTADO EM OBRA (02 DEMÃOS). AF_01/2020</v>
      </c>
      <c r="E57" s="85" t="str">
        <f ca="1">VLOOKUP(B57,'Insumos e Serviços'!$A:$F,5,0)</f>
        <v>m²</v>
      </c>
      <c r="F57" s="106">
        <v>1.581</v>
      </c>
      <c r="G57" s="88">
        <f ca="1">VLOOKUP(B57,'Insumos e Serviços'!$A:$F,6,0)</f>
        <v>40.24</v>
      </c>
      <c r="H57" s="88">
        <f t="shared" si="0"/>
        <v>63.61</v>
      </c>
    </row>
    <row r="58" spans="1:8">
      <c r="A58" s="86" t="str">
        <f ca="1">VLOOKUP(B58,'Insumos e Serviços'!$A:$F,3,0)</f>
        <v>Insumo</v>
      </c>
      <c r="B58" s="100" t="s">
        <v>313</v>
      </c>
      <c r="C58" s="85" t="str">
        <f ca="1">VLOOKUP(B58,'Insumos e Serviços'!$A:$F,2,0)</f>
        <v>SINAPI</v>
      </c>
      <c r="D58" s="86" t="str">
        <f ca="1">VLOOKUP(B58,'Insumos e Serviços'!$A:$F,4,0)</f>
        <v>ESPUMA EXPANSIVA DE POLIURETANO, APLICACAO MANUAL - 500 ML</v>
      </c>
      <c r="E58" s="85" t="str">
        <f ca="1">VLOOKUP(B58,'Insumos e Serviços'!$A:$F,5,0)</f>
        <v>UN</v>
      </c>
      <c r="F58" s="106">
        <v>0.77</v>
      </c>
      <c r="G58" s="88">
        <f ca="1">VLOOKUP(B58,'Insumos e Serviços'!$A:$F,6,0)</f>
        <v>22</v>
      </c>
      <c r="H58" s="88">
        <f t="shared" si="0"/>
        <v>16.940000000000001</v>
      </c>
    </row>
    <row r="59" spans="1:8" ht="33.75">
      <c r="A59" s="86" t="str">
        <f ca="1">VLOOKUP(B59,'Insumos e Serviços'!$A:$F,3,0)</f>
        <v>Insumo</v>
      </c>
      <c r="B59" s="100" t="s">
        <v>311</v>
      </c>
      <c r="C59" s="85" t="str">
        <f ca="1">VLOOKUP(B59,'Insumos e Serviços'!$A:$F,2,0)</f>
        <v>SINAPI</v>
      </c>
      <c r="D59" s="86" t="str">
        <f ca="1">VLOOKUP(B59,'Insumos e Serviços'!$A:$F,4,0)</f>
        <v>FECHADURA DE EMBUTIR PARA PORTA EXTERNA, MAQUINA 55 MM, COM CILINDRO, MACANETA ALAVANCA E ROSETA REDONDA EM METAL CROMADO - NIVEL DE SEGURANCA MEDIO - COMPLETA</v>
      </c>
      <c r="E59" s="85" t="str">
        <f ca="1">VLOOKUP(B59,'Insumos e Serviços'!$A:$F,5,0)</f>
        <v>CJ</v>
      </c>
      <c r="F59" s="106">
        <v>1.5</v>
      </c>
      <c r="G59" s="88">
        <f ca="1">VLOOKUP(B59,'Insumos e Serviços'!$A:$F,6,0)</f>
        <v>125.58</v>
      </c>
      <c r="H59" s="88">
        <f t="shared" si="0"/>
        <v>188.37</v>
      </c>
    </row>
    <row r="60" spans="1:8" ht="22.5">
      <c r="A60" s="86" t="str">
        <f ca="1">VLOOKUP(B60,'Insumos e Serviços'!$A:$F,3,0)</f>
        <v>Insumo</v>
      </c>
      <c r="B60" s="100" t="s">
        <v>248</v>
      </c>
      <c r="C60" s="85" t="str">
        <f ca="1">VLOOKUP(B60,'Insumos e Serviços'!$A:$F,2,0)</f>
        <v>Próprio</v>
      </c>
      <c r="D60" s="86" t="str">
        <f ca="1">VLOOKUP(B60,'Insumos e Serviços'!$A:$F,4,0)</f>
        <v>Laminado melamínico, acabamento texturizado, cor branca, espessura 1,3mm, referência L190, fab. Fórmica</v>
      </c>
      <c r="E60" s="85" t="str">
        <f ca="1">VLOOKUP(B60,'Insumos e Serviços'!$A:$F,5,0)</f>
        <v>m²</v>
      </c>
      <c r="F60" s="106">
        <v>6.2750000000000004</v>
      </c>
      <c r="G60" s="88">
        <f ca="1">VLOOKUP(B60,'Insumos e Serviços'!$A:$F,6,0)</f>
        <v>76.540000000000006</v>
      </c>
      <c r="H60" s="88">
        <f t="shared" si="0"/>
        <v>480.28</v>
      </c>
    </row>
    <row r="61" spans="1:8">
      <c r="A61" s="86" t="str">
        <f ca="1">VLOOKUP(B61,'Insumos e Serviços'!$A:$F,3,0)</f>
        <v>Insumo</v>
      </c>
      <c r="B61" s="100" t="s">
        <v>308</v>
      </c>
      <c r="C61" s="85" t="str">
        <f ca="1">VLOOKUP(B61,'Insumos e Serviços'!$A:$F,2,0)</f>
        <v>SINAPI</v>
      </c>
      <c r="D61" s="86" t="str">
        <f ca="1">VLOOKUP(B61,'Insumos e Serviços'!$A:$F,4,0)</f>
        <v>COLA A BASE DE RESINA SINTETICA PARA CHAPA DE LAMINADO MELAMINICO</v>
      </c>
      <c r="E61" s="85" t="str">
        <f ca="1">VLOOKUP(B61,'Insumos e Serviços'!$A:$F,5,0)</f>
        <v>KG</v>
      </c>
      <c r="F61" s="106">
        <v>3.024</v>
      </c>
      <c r="G61" s="88">
        <f ca="1">VLOOKUP(B61,'Insumos e Serviços'!$A:$F,6,0)</f>
        <v>35.65</v>
      </c>
      <c r="H61" s="88">
        <f t="shared" si="0"/>
        <v>107.8</v>
      </c>
    </row>
    <row r="62" spans="1:8" ht="22.5">
      <c r="A62" s="86" t="str">
        <f ca="1">VLOOKUP(B62,'Insumos e Serviços'!$A:$F,3,0)</f>
        <v>Insumo</v>
      </c>
      <c r="B62" s="100" t="s">
        <v>306</v>
      </c>
      <c r="C62" s="85" t="str">
        <f ca="1">VLOOKUP(B62,'Insumos e Serviços'!$A:$F,2,0)</f>
        <v>Próprio</v>
      </c>
      <c r="D62" s="86" t="str">
        <f ca="1">VLOOKUP(B62,'Insumos e Serviços'!$A:$F,4,0)</f>
        <v>Grelha em alumínio 325 x 525 mm, ref. Grelha de Retorno AGS-T (com contra-moldura), Trox do Brasil</v>
      </c>
      <c r="E62" s="85" t="str">
        <f ca="1">VLOOKUP(B62,'Insumos e Serviços'!$A:$F,5,0)</f>
        <v>un</v>
      </c>
      <c r="F62" s="106">
        <v>1</v>
      </c>
      <c r="G62" s="88">
        <f ca="1">VLOOKUP(B62,'Insumos e Serviços'!$A:$F,6,0)</f>
        <v>317.41000000000003</v>
      </c>
      <c r="H62" s="88">
        <f t="shared" si="0"/>
        <v>317.41000000000003</v>
      </c>
    </row>
    <row r="63" spans="1:8" ht="15" thickBot="1">
      <c r="A63" s="86" t="str">
        <f ca="1">VLOOKUP(B63,'Insumos e Serviços'!$A:$F,3,0)</f>
        <v>Insumo</v>
      </c>
      <c r="B63" s="100" t="s">
        <v>302</v>
      </c>
      <c r="C63" s="85" t="str">
        <f ca="1">VLOOKUP(B63,'Insumos e Serviços'!$A:$F,2,0)</f>
        <v>SINAPI</v>
      </c>
      <c r="D63" s="86" t="str">
        <f ca="1">VLOOKUP(B63,'Insumos e Serviços'!$A:$F,4,0)</f>
        <v>CHAPA DE ACO FINA A QUENTE BITOLA MSG 16, E = 1,50 MM (12,00 KG/M2)</v>
      </c>
      <c r="E63" s="85" t="str">
        <f ca="1">VLOOKUP(B63,'Insumos e Serviços'!$A:$F,5,0)</f>
        <v>KG</v>
      </c>
      <c r="F63" s="106">
        <v>30.6</v>
      </c>
      <c r="G63" s="88">
        <f ca="1">VLOOKUP(B63,'Insumos e Serviços'!$A:$F,6,0)</f>
        <v>10.8</v>
      </c>
      <c r="H63" s="88">
        <f t="shared" si="0"/>
        <v>330.48</v>
      </c>
    </row>
    <row r="64" spans="1:8" ht="15" thickTop="1">
      <c r="A64" s="151"/>
      <c r="B64" s="151"/>
      <c r="C64" s="151"/>
      <c r="D64" s="151"/>
      <c r="E64" s="151"/>
      <c r="F64" s="151"/>
      <c r="G64" s="151"/>
      <c r="H64" s="151"/>
    </row>
    <row r="65" spans="1:8" ht="22.5">
      <c r="A65" s="150" t="s">
        <v>596</v>
      </c>
      <c r="B65" s="102" t="str">
        <f ca="1">VLOOKUP(A65,'Orçamento Sintético'!$A:$H,2,0)</f>
        <v xml:space="preserve"> MPDFT0891 </v>
      </c>
      <c r="C65" s="102" t="str">
        <f ca="1">VLOOKUP(A65,'Orçamento Sintético'!$A:$H,3,0)</f>
        <v>Próprio</v>
      </c>
      <c r="D65" s="101" t="str">
        <f ca="1">VLOOKUP(A65,'Orçamento Sintético'!$A:$H,4,0)</f>
        <v>Porta de madeira (PM), DM 0,90 x 2,10 m, acabamento em laminado melamínico texturizado, inclusive dobradiça, fechadura, barra de apoio e grelha</v>
      </c>
      <c r="E65" s="102" t="str">
        <f ca="1">VLOOKUP(A65,'Orçamento Sintético'!$A:$H,5,0)</f>
        <v>un</v>
      </c>
      <c r="F65" s="103"/>
      <c r="G65" s="104"/>
      <c r="H65" s="105">
        <f>SUM(H66:H77)</f>
        <v>2059.2200000000003</v>
      </c>
    </row>
    <row r="66" spans="1:8">
      <c r="A66" s="86" t="str">
        <f ca="1">VLOOKUP(B66,'Insumos e Serviços'!$A:$F,3,0)</f>
        <v>Composição</v>
      </c>
      <c r="B66" s="100" t="s">
        <v>1054</v>
      </c>
      <c r="C66" s="85" t="str">
        <f ca="1">VLOOKUP(B66,'Insumos e Serviços'!$A:$F,2,0)</f>
        <v>SINAPI</v>
      </c>
      <c r="D66" s="86" t="str">
        <f ca="1">VLOOKUP(B66,'Insumos e Serviços'!$A:$F,4,0)</f>
        <v>SERVENTE COM ENCARGOS COMPLEMENTARES</v>
      </c>
      <c r="E66" s="85" t="str">
        <f ca="1">VLOOKUP(B66,'Insumos e Serviços'!$A:$F,5,0)</f>
        <v>H</v>
      </c>
      <c r="F66" s="106">
        <v>2.7084999999999999</v>
      </c>
      <c r="G66" s="88">
        <f ca="1">VLOOKUP(B66,'Insumos e Serviços'!$A:$F,6,0)</f>
        <v>17.170000000000002</v>
      </c>
      <c r="H66" s="88">
        <f t="shared" ref="H66:H77" si="1">TRUNC(F66*G66,2)</f>
        <v>46.5</v>
      </c>
    </row>
    <row r="67" spans="1:8">
      <c r="A67" s="86" t="str">
        <f ca="1">VLOOKUP(B67,'Insumos e Serviços'!$A:$F,3,0)</f>
        <v>Composição</v>
      </c>
      <c r="B67" s="100" t="s">
        <v>250</v>
      </c>
      <c r="C67" s="85" t="str">
        <f ca="1">VLOOKUP(B67,'Insumos e Serviços'!$A:$F,2,0)</f>
        <v>SINAPI</v>
      </c>
      <c r="D67" s="86" t="str">
        <f ca="1">VLOOKUP(B67,'Insumos e Serviços'!$A:$F,4,0)</f>
        <v>CARPINTEIRO DE ESQUADRIA COM ENCARGOS COMPLEMENTARES</v>
      </c>
      <c r="E67" s="85" t="str">
        <f ca="1">VLOOKUP(B67,'Insumos e Serviços'!$A:$F,5,0)</f>
        <v>H</v>
      </c>
      <c r="F67" s="106">
        <v>3.4864999999999999</v>
      </c>
      <c r="G67" s="88">
        <f ca="1">VLOOKUP(B67,'Insumos e Serviços'!$A:$F,6,0)</f>
        <v>23.07</v>
      </c>
      <c r="H67" s="88">
        <f t="shared" si="1"/>
        <v>80.430000000000007</v>
      </c>
    </row>
    <row r="68" spans="1:8" ht="22.5">
      <c r="A68" s="86" t="str">
        <f ca="1">VLOOKUP(B68,'Insumos e Serviços'!$A:$F,3,0)</f>
        <v>Composição</v>
      </c>
      <c r="B68" s="100" t="s">
        <v>319</v>
      </c>
      <c r="C68" s="85" t="str">
        <f ca="1">VLOOKUP(B68,'Insumos e Serviços'!$A:$F,2,0)</f>
        <v>SINAPI</v>
      </c>
      <c r="D68" s="86" t="str">
        <f ca="1">VLOOKUP(B68,'Insumos e Serviços'!$A:$F,4,0)</f>
        <v>PORTA DE MADEIRA PARA VERNIZ, SEMI-OCA (LEVE OU MÉDIA), 90X210CM, ESPESSURA DE 3,5CM, INCLUSO DOBRADIÇAS - FORNECIMENTO E INSTALAÇÃO. AF_12/2019</v>
      </c>
      <c r="E68" s="85" t="str">
        <f ca="1">VLOOKUP(B68,'Insumos e Serviços'!$A:$F,5,0)</f>
        <v>UN</v>
      </c>
      <c r="F68" s="106">
        <v>1</v>
      </c>
      <c r="G68" s="88">
        <f ca="1">VLOOKUP(B68,'Insumos e Serviços'!$A:$F,6,0)</f>
        <v>334.71</v>
      </c>
      <c r="H68" s="88">
        <f t="shared" si="1"/>
        <v>334.71</v>
      </c>
    </row>
    <row r="69" spans="1:8" ht="33.75">
      <c r="A69" s="86" t="str">
        <f ca="1">VLOOKUP(B69,'Insumos e Serviços'!$A:$F,3,0)</f>
        <v>Composição</v>
      </c>
      <c r="B69" s="100" t="s">
        <v>317</v>
      </c>
      <c r="C69" s="85" t="str">
        <f ca="1">VLOOKUP(B69,'Insumos e Serviços'!$A:$F,2,0)</f>
        <v>SINAPI</v>
      </c>
      <c r="D69" s="86" t="str">
        <f ca="1">VLOOKUP(B69,'Insumos e Serviços'!$A:$F,4,0)</f>
        <v>PINTURA COM TINTA ALQUÍDICA DE FUNDO (TIPO ZARCÃO) PULVERIZADA SOBRE SUPERFÍCIES METÁLICAS (EXCETO PERFIL) EXECUTADO EM OBRA (POR DEMÃO). AF_01/2020</v>
      </c>
      <c r="E69" s="85" t="str">
        <f ca="1">VLOOKUP(B69,'Insumos e Serviços'!$A:$F,5,0)</f>
        <v>m²</v>
      </c>
      <c r="F69" s="106">
        <v>1.581</v>
      </c>
      <c r="G69" s="88">
        <f ca="1">VLOOKUP(B69,'Insumos e Serviços'!$A:$F,6,0)</f>
        <v>20.39</v>
      </c>
      <c r="H69" s="88">
        <f t="shared" si="1"/>
        <v>32.229999999999997</v>
      </c>
    </row>
    <row r="70" spans="1:8" ht="33.75">
      <c r="A70" s="86" t="str">
        <f ca="1">VLOOKUP(B70,'Insumos e Serviços'!$A:$F,3,0)</f>
        <v>Composição</v>
      </c>
      <c r="B70" s="100" t="s">
        <v>315</v>
      </c>
      <c r="C70" s="85" t="str">
        <f ca="1">VLOOKUP(B70,'Insumos e Serviços'!$A:$F,2,0)</f>
        <v>SINAPI</v>
      </c>
      <c r="D70" s="86" t="str">
        <f ca="1">VLOOKUP(B70,'Insumos e Serviços'!$A:$F,4,0)</f>
        <v>PINTURA COM TINTA ALQUÍDICA DE ACABAMENTO (ESMALTE SINTÉTICO ACETINADO) PULVERIZADA SOBRE SUPERFÍCIES METÁLICAS (EXCETO PERFIL) EXECUTADO EM OBRA (02 DEMÃOS). AF_01/2020</v>
      </c>
      <c r="E70" s="85" t="str">
        <f ca="1">VLOOKUP(B70,'Insumos e Serviços'!$A:$F,5,0)</f>
        <v>m²</v>
      </c>
      <c r="F70" s="106">
        <v>1.581</v>
      </c>
      <c r="G70" s="88">
        <f ca="1">VLOOKUP(B70,'Insumos e Serviços'!$A:$F,6,0)</f>
        <v>40.24</v>
      </c>
      <c r="H70" s="88">
        <f t="shared" si="1"/>
        <v>63.61</v>
      </c>
    </row>
    <row r="71" spans="1:8">
      <c r="A71" s="86" t="str">
        <f ca="1">VLOOKUP(B71,'Insumos e Serviços'!$A:$F,3,0)</f>
        <v>Insumo</v>
      </c>
      <c r="B71" s="100" t="s">
        <v>313</v>
      </c>
      <c r="C71" s="85" t="str">
        <f ca="1">VLOOKUP(B71,'Insumos e Serviços'!$A:$F,2,0)</f>
        <v>SINAPI</v>
      </c>
      <c r="D71" s="86" t="str">
        <f ca="1">VLOOKUP(B71,'Insumos e Serviços'!$A:$F,4,0)</f>
        <v>ESPUMA EXPANSIVA DE POLIURETANO, APLICACAO MANUAL - 500 ML</v>
      </c>
      <c r="E71" s="85" t="str">
        <f ca="1">VLOOKUP(B71,'Insumos e Serviços'!$A:$F,5,0)</f>
        <v>UN</v>
      </c>
      <c r="F71" s="106">
        <v>0.77</v>
      </c>
      <c r="G71" s="88">
        <f ca="1">VLOOKUP(B71,'Insumos e Serviços'!$A:$F,6,0)</f>
        <v>22</v>
      </c>
      <c r="H71" s="88">
        <f t="shared" si="1"/>
        <v>16.940000000000001</v>
      </c>
    </row>
    <row r="72" spans="1:8" ht="33.75">
      <c r="A72" s="86" t="str">
        <f ca="1">VLOOKUP(B72,'Insumos e Serviços'!$A:$F,3,0)</f>
        <v>Insumo</v>
      </c>
      <c r="B72" s="100" t="s">
        <v>311</v>
      </c>
      <c r="C72" s="85" t="str">
        <f ca="1">VLOOKUP(B72,'Insumos e Serviços'!$A:$F,2,0)</f>
        <v>SINAPI</v>
      </c>
      <c r="D72" s="86" t="str">
        <f ca="1">VLOOKUP(B72,'Insumos e Serviços'!$A:$F,4,0)</f>
        <v>FECHADURA DE EMBUTIR PARA PORTA EXTERNA, MAQUINA 55 MM, COM CILINDRO, MACANETA ALAVANCA E ROSETA REDONDA EM METAL CROMADO - NIVEL DE SEGURANCA MEDIO - COMPLETA</v>
      </c>
      <c r="E72" s="85" t="str">
        <f ca="1">VLOOKUP(B72,'Insumos e Serviços'!$A:$F,5,0)</f>
        <v>CJ</v>
      </c>
      <c r="F72" s="106">
        <v>1.5</v>
      </c>
      <c r="G72" s="88">
        <f ca="1">VLOOKUP(B72,'Insumos e Serviços'!$A:$F,6,0)</f>
        <v>125.58</v>
      </c>
      <c r="H72" s="88">
        <f t="shared" si="1"/>
        <v>188.37</v>
      </c>
    </row>
    <row r="73" spans="1:8" ht="22.5">
      <c r="A73" s="86" t="str">
        <f ca="1">VLOOKUP(B73,'Insumos e Serviços'!$A:$F,3,0)</f>
        <v>Insumo</v>
      </c>
      <c r="B73" s="100" t="s">
        <v>248</v>
      </c>
      <c r="C73" s="85" t="str">
        <f ca="1">VLOOKUP(B73,'Insumos e Serviços'!$A:$F,2,0)</f>
        <v>Próprio</v>
      </c>
      <c r="D73" s="86" t="str">
        <f ca="1">VLOOKUP(B73,'Insumos e Serviços'!$A:$F,4,0)</f>
        <v>Laminado melamínico, acabamento texturizado, cor branca, espessura 1,3mm, referência L190, fab. Fórmica</v>
      </c>
      <c r="E73" s="85" t="str">
        <f ca="1">VLOOKUP(B73,'Insumos e Serviços'!$A:$F,5,0)</f>
        <v>m²</v>
      </c>
      <c r="F73" s="106">
        <v>6.2750000000000004</v>
      </c>
      <c r="G73" s="88">
        <f ca="1">VLOOKUP(B73,'Insumos e Serviços'!$A:$F,6,0)</f>
        <v>76.540000000000006</v>
      </c>
      <c r="H73" s="88">
        <f t="shared" si="1"/>
        <v>480.28</v>
      </c>
    </row>
    <row r="74" spans="1:8">
      <c r="A74" s="86" t="str">
        <f ca="1">VLOOKUP(B74,'Insumos e Serviços'!$A:$F,3,0)</f>
        <v>Insumo</v>
      </c>
      <c r="B74" s="100" t="s">
        <v>308</v>
      </c>
      <c r="C74" s="85" t="str">
        <f ca="1">VLOOKUP(B74,'Insumos e Serviços'!$A:$F,2,0)</f>
        <v>SINAPI</v>
      </c>
      <c r="D74" s="86" t="str">
        <f ca="1">VLOOKUP(B74,'Insumos e Serviços'!$A:$F,4,0)</f>
        <v>COLA A BASE DE RESINA SINTETICA PARA CHAPA DE LAMINADO MELAMINICO</v>
      </c>
      <c r="E74" s="85" t="str">
        <f ca="1">VLOOKUP(B74,'Insumos e Serviços'!$A:$F,5,0)</f>
        <v>KG</v>
      </c>
      <c r="F74" s="106">
        <v>3.024</v>
      </c>
      <c r="G74" s="88">
        <f ca="1">VLOOKUP(B74,'Insumos e Serviços'!$A:$F,6,0)</f>
        <v>35.65</v>
      </c>
      <c r="H74" s="88">
        <f t="shared" si="1"/>
        <v>107.8</v>
      </c>
    </row>
    <row r="75" spans="1:8" ht="22.5">
      <c r="A75" s="86" t="str">
        <f ca="1">VLOOKUP(B75,'Insumos e Serviços'!$A:$F,3,0)</f>
        <v>Insumo</v>
      </c>
      <c r="B75" s="100" t="s">
        <v>306</v>
      </c>
      <c r="C75" s="85" t="str">
        <f ca="1">VLOOKUP(B75,'Insumos e Serviços'!$A:$F,2,0)</f>
        <v>Próprio</v>
      </c>
      <c r="D75" s="86" t="str">
        <f ca="1">VLOOKUP(B75,'Insumos e Serviços'!$A:$F,4,0)</f>
        <v>Grelha em alumínio 325 x 525 mm, ref. Grelha de Retorno AGS-T (com contra-moldura), Trox do Brasil</v>
      </c>
      <c r="E75" s="85" t="str">
        <f ca="1">VLOOKUP(B75,'Insumos e Serviços'!$A:$F,5,0)</f>
        <v>un</v>
      </c>
      <c r="F75" s="106">
        <v>1</v>
      </c>
      <c r="G75" s="88">
        <f ca="1">VLOOKUP(B75,'Insumos e Serviços'!$A:$F,6,0)</f>
        <v>317.41000000000003</v>
      </c>
      <c r="H75" s="88">
        <f t="shared" si="1"/>
        <v>317.41000000000003</v>
      </c>
    </row>
    <row r="76" spans="1:8" ht="22.5">
      <c r="A76" s="86" t="str">
        <f ca="1">VLOOKUP(B76,'Insumos e Serviços'!$A:$F,3,0)</f>
        <v>Insumo</v>
      </c>
      <c r="B76" s="100" t="s">
        <v>304</v>
      </c>
      <c r="C76" s="85" t="str">
        <f ca="1">VLOOKUP(B76,'Insumos e Serviços'!$A:$F,2,0)</f>
        <v>Próprio</v>
      </c>
      <c r="D76" s="86" t="str">
        <f ca="1">VLOOKUP(B76,'Insumos e Serviços'!$A:$F,4,0)</f>
        <v>Barra de apoio tubular reta 45cm, Ø31,75mm e=2mm, em alumínio, acabamento com pintura epóxi branca, Linha Acessibilidade, fab. Leve Vida</v>
      </c>
      <c r="E76" s="85" t="str">
        <f ca="1">VLOOKUP(B76,'Insumos e Serviços'!$A:$F,5,0)</f>
        <v>un</v>
      </c>
      <c r="F76" s="106">
        <v>1</v>
      </c>
      <c r="G76" s="88">
        <f ca="1">VLOOKUP(B76,'Insumos e Serviços'!$A:$F,6,0)</f>
        <v>52.9</v>
      </c>
      <c r="H76" s="88">
        <f t="shared" si="1"/>
        <v>52.9</v>
      </c>
    </row>
    <row r="77" spans="1:8" ht="15" thickBot="1">
      <c r="A77" s="86" t="str">
        <f ca="1">VLOOKUP(B77,'Insumos e Serviços'!$A:$F,3,0)</f>
        <v>Insumo</v>
      </c>
      <c r="B77" s="100" t="s">
        <v>302</v>
      </c>
      <c r="C77" s="85" t="str">
        <f ca="1">VLOOKUP(B77,'Insumos e Serviços'!$A:$F,2,0)</f>
        <v>SINAPI</v>
      </c>
      <c r="D77" s="86" t="str">
        <f ca="1">VLOOKUP(B77,'Insumos e Serviços'!$A:$F,4,0)</f>
        <v>CHAPA DE ACO FINA A QUENTE BITOLA MSG 16, E = 1,50 MM (12,00 KG/M2)</v>
      </c>
      <c r="E77" s="85" t="str">
        <f ca="1">VLOOKUP(B77,'Insumos e Serviços'!$A:$F,5,0)</f>
        <v>KG</v>
      </c>
      <c r="F77" s="106">
        <v>31.3</v>
      </c>
      <c r="G77" s="88">
        <f ca="1">VLOOKUP(B77,'Insumos e Serviços'!$A:$F,6,0)</f>
        <v>10.8</v>
      </c>
      <c r="H77" s="88">
        <f t="shared" si="1"/>
        <v>338.04</v>
      </c>
    </row>
    <row r="78" spans="1:8" ht="15" thickTop="1">
      <c r="A78" s="151"/>
      <c r="B78" s="151"/>
      <c r="C78" s="151"/>
      <c r="D78" s="151"/>
      <c r="E78" s="151"/>
      <c r="F78" s="151"/>
      <c r="G78" s="151"/>
      <c r="H78" s="151"/>
    </row>
    <row r="79" spans="1:8">
      <c r="A79" s="107" t="s">
        <v>609</v>
      </c>
      <c r="B79" s="108"/>
      <c r="C79" s="107"/>
      <c r="D79" s="107" t="s">
        <v>610</v>
      </c>
      <c r="E79" s="108"/>
      <c r="F79" s="109"/>
      <c r="G79" s="110"/>
      <c r="H79" s="110"/>
    </row>
    <row r="80" spans="1:8" ht="22.5">
      <c r="A80" s="150" t="s">
        <v>611</v>
      </c>
      <c r="B80" s="102" t="str">
        <f ca="1">VLOOKUP(A80,'Orçamento Sintético'!$A:$H,2,0)</f>
        <v xml:space="preserve"> MPDFT0029 </v>
      </c>
      <c r="C80" s="102" t="str">
        <f ca="1">VLOOKUP(A80,'Orçamento Sintético'!$A:$H,3,0)</f>
        <v>Próprio</v>
      </c>
      <c r="D80" s="101" t="str">
        <f ca="1">VLOOKUP(A80,'Orçamento Sintético'!$A:$H,4,0)</f>
        <v>Copia da SINAPI (87640) - Regularização / preparação de superfície horizontal com argamassa, traço 1:3 (cimento e areia), preparo mecânico, espessura média 4cm</v>
      </c>
      <c r="E80" s="102" t="str">
        <f ca="1">VLOOKUP(A80,'Orçamento Sintético'!$A:$H,5,0)</f>
        <v>m²</v>
      </c>
      <c r="F80" s="103"/>
      <c r="G80" s="104"/>
      <c r="H80" s="105">
        <f>SUM(H81:H85)</f>
        <v>43.03</v>
      </c>
    </row>
    <row r="81" spans="1:8">
      <c r="A81" s="86" t="str">
        <f ca="1">VLOOKUP(B81,'Insumos e Serviços'!$A:$F,3,0)</f>
        <v>Composição</v>
      </c>
      <c r="B81" s="100" t="s">
        <v>28</v>
      </c>
      <c r="C81" s="85" t="str">
        <f ca="1">VLOOKUP(B81,'Insumos e Serviços'!$A:$F,2,0)</f>
        <v>SINAPI</v>
      </c>
      <c r="D81" s="86" t="str">
        <f ca="1">VLOOKUP(B81,'Insumos e Serviços'!$A:$F,4,0)</f>
        <v>PEDREIRO COM ENCARGOS COMPLEMENTARES</v>
      </c>
      <c r="E81" s="85" t="str">
        <f ca="1">VLOOKUP(B81,'Insumos e Serviços'!$A:$F,5,0)</f>
        <v>H</v>
      </c>
      <c r="F81" s="106">
        <v>0.36</v>
      </c>
      <c r="G81" s="88">
        <f ca="1">VLOOKUP(B81,'Insumos e Serviços'!$A:$F,6,0)</f>
        <v>23.25</v>
      </c>
      <c r="H81" s="88">
        <f>TRUNC(F81*G81,2)</f>
        <v>8.3699999999999992</v>
      </c>
    </row>
    <row r="82" spans="1:8">
      <c r="A82" s="86" t="str">
        <f ca="1">VLOOKUP(B82,'Insumos e Serviços'!$A:$F,3,0)</f>
        <v>Composição</v>
      </c>
      <c r="B82" s="100" t="s">
        <v>1054</v>
      </c>
      <c r="C82" s="85" t="str">
        <f ca="1">VLOOKUP(B82,'Insumos e Serviços'!$A:$F,2,0)</f>
        <v>SINAPI</v>
      </c>
      <c r="D82" s="86" t="str">
        <f ca="1">VLOOKUP(B82,'Insumos e Serviços'!$A:$F,4,0)</f>
        <v>SERVENTE COM ENCARGOS COMPLEMENTARES</v>
      </c>
      <c r="E82" s="85" t="str">
        <f ca="1">VLOOKUP(B82,'Insumos e Serviços'!$A:$F,5,0)</f>
        <v>H</v>
      </c>
      <c r="F82" s="106">
        <v>0.18</v>
      </c>
      <c r="G82" s="88">
        <f ca="1">VLOOKUP(B82,'Insumos e Serviços'!$A:$F,6,0)</f>
        <v>17.170000000000002</v>
      </c>
      <c r="H82" s="88">
        <f>TRUNC(F82*G82,2)</f>
        <v>3.09</v>
      </c>
    </row>
    <row r="83" spans="1:8" ht="22.5">
      <c r="A83" s="86" t="str">
        <f ca="1">VLOOKUP(B83,'Insumos e Serviços'!$A:$F,3,0)</f>
        <v>Composição</v>
      </c>
      <c r="B83" s="100" t="s">
        <v>300</v>
      </c>
      <c r="C83" s="85" t="str">
        <f ca="1">VLOOKUP(B83,'Insumos e Serviços'!$A:$F,2,0)</f>
        <v>SINAPI</v>
      </c>
      <c r="D83" s="86" t="str">
        <f ca="1">VLOOKUP(B83,'Insumos e Serviços'!$A:$F,4,0)</f>
        <v>ARGAMASSA TRAÇO 1:3 (EM VOLUME DE CIMENTO E AREIA MÉDIA ÚMIDA) PARA CONTRAPISO, PREPARO MECÂNICO COM BETONEIRA 400 L. AF_08/2019</v>
      </c>
      <c r="E83" s="85" t="str">
        <f ca="1">VLOOKUP(B83,'Insumos e Serviços'!$A:$F,5,0)</f>
        <v>m³</v>
      </c>
      <c r="F83" s="106">
        <v>5.2999999999999999E-2</v>
      </c>
      <c r="G83" s="88">
        <f ca="1">VLOOKUP(B83,'Insumos e Serviços'!$A:$F,6,0)</f>
        <v>486.46</v>
      </c>
      <c r="H83" s="88">
        <f>TRUNC(F83*G83,2)</f>
        <v>25.78</v>
      </c>
    </row>
    <row r="84" spans="1:8">
      <c r="A84" s="86" t="str">
        <f ca="1">VLOOKUP(B84,'Insumos e Serviços'!$A:$F,3,0)</f>
        <v>Insumo</v>
      </c>
      <c r="B84" s="100" t="s">
        <v>298</v>
      </c>
      <c r="C84" s="85" t="str">
        <f ca="1">VLOOKUP(B84,'Insumos e Serviços'!$A:$F,2,0)</f>
        <v>SINAPI</v>
      </c>
      <c r="D84" s="86" t="str">
        <f ca="1">VLOOKUP(B84,'Insumos e Serviços'!$A:$F,4,0)</f>
        <v>CIMENTO PORTLAND COMPOSTO CP II-32</v>
      </c>
      <c r="E84" s="85" t="str">
        <f ca="1">VLOOKUP(B84,'Insumos e Serviços'!$A:$F,5,0)</f>
        <v>KG</v>
      </c>
      <c r="F84" s="106">
        <v>0.5</v>
      </c>
      <c r="G84" s="88">
        <f ca="1">VLOOKUP(B84,'Insumos e Serviços'!$A:$F,6,0)</f>
        <v>0.5</v>
      </c>
      <c r="H84" s="88">
        <f>TRUNC(F84*G84,2)</f>
        <v>0.25</v>
      </c>
    </row>
    <row r="85" spans="1:8" ht="15" thickBot="1">
      <c r="A85" s="86" t="str">
        <f ca="1">VLOOKUP(B85,'Insumos e Serviços'!$A:$F,3,0)</f>
        <v>Insumo</v>
      </c>
      <c r="B85" s="100" t="s">
        <v>296</v>
      </c>
      <c r="C85" s="85" t="str">
        <f ca="1">VLOOKUP(B85,'Insumos e Serviços'!$A:$F,2,0)</f>
        <v>SINAPI</v>
      </c>
      <c r="D85" s="86" t="str">
        <f ca="1">VLOOKUP(B85,'Insumos e Serviços'!$A:$F,4,0)</f>
        <v>ADITIVO ADESIVO LIQUIDO PARA ARGAMASSAS DE REVESTIMENTOS CIMENTICIOS</v>
      </c>
      <c r="E85" s="85" t="str">
        <f ca="1">VLOOKUP(B85,'Insumos e Serviços'!$A:$F,5,0)</f>
        <v>L</v>
      </c>
      <c r="F85" s="106">
        <v>0.435</v>
      </c>
      <c r="G85" s="88">
        <f ca="1">VLOOKUP(B85,'Insumos e Serviços'!$A:$F,6,0)</f>
        <v>12.75</v>
      </c>
      <c r="H85" s="88">
        <f>TRUNC(F85*G85,2)</f>
        <v>5.54</v>
      </c>
    </row>
    <row r="86" spans="1:8" ht="15" thickTop="1">
      <c r="A86" s="151"/>
      <c r="B86" s="151"/>
      <c r="C86" s="151"/>
      <c r="D86" s="151"/>
      <c r="E86" s="151"/>
      <c r="F86" s="151"/>
      <c r="G86" s="151"/>
      <c r="H86" s="151"/>
    </row>
    <row r="87" spans="1:8" ht="22.5">
      <c r="A87" s="150" t="s">
        <v>614</v>
      </c>
      <c r="B87" s="102" t="str">
        <f ca="1">VLOOKUP(A87,'Orçamento Sintético'!$A:$H,2,0)</f>
        <v xml:space="preserve"> MPDFT1042 </v>
      </c>
      <c r="C87" s="102" t="str">
        <f ca="1">VLOOKUP(A87,'Orçamento Sintético'!$A:$H,3,0)</f>
        <v>Próprio</v>
      </c>
      <c r="D87" s="101" t="str">
        <f ca="1">VLOOKUP(A87,'Orçamento Sintético'!$A:$H,4,0)</f>
        <v>Copia da SINAPI (87263) - Porcelanato 60x60cm, linha Mineral (cod. 22285E), cor Argento, acabamento natural, fab. Portobello</v>
      </c>
      <c r="E87" s="102" t="str">
        <f ca="1">VLOOKUP(A87,'Orçamento Sintético'!$A:$H,5,0)</f>
        <v>m²</v>
      </c>
      <c r="F87" s="103"/>
      <c r="G87" s="104"/>
      <c r="H87" s="105">
        <f>SUM(H88:H92)</f>
        <v>131.71</v>
      </c>
    </row>
    <row r="88" spans="1:8">
      <c r="A88" s="86" t="str">
        <f ca="1">VLOOKUP(B88,'Insumos e Serviços'!$A:$F,3,0)</f>
        <v>Composição</v>
      </c>
      <c r="B88" s="100" t="s">
        <v>242</v>
      </c>
      <c r="C88" s="85" t="str">
        <f ca="1">VLOOKUP(B88,'Insumos e Serviços'!$A:$F,2,0)</f>
        <v>SINAPI</v>
      </c>
      <c r="D88" s="86" t="str">
        <f ca="1">VLOOKUP(B88,'Insumos e Serviços'!$A:$F,4,0)</f>
        <v>AZULEJISTA OU LADRILHISTA COM ENCARGOS COMPLEMENTARES</v>
      </c>
      <c r="E88" s="85" t="str">
        <f ca="1">VLOOKUP(B88,'Insumos e Serviços'!$A:$F,5,0)</f>
        <v>H</v>
      </c>
      <c r="F88" s="106">
        <v>0.44</v>
      </c>
      <c r="G88" s="88">
        <f ca="1">VLOOKUP(B88,'Insumos e Serviços'!$A:$F,6,0)</f>
        <v>23.17</v>
      </c>
      <c r="H88" s="88">
        <f>TRUNC(F88*G88,2)</f>
        <v>10.19</v>
      </c>
    </row>
    <row r="89" spans="1:8">
      <c r="A89" s="86" t="str">
        <f ca="1">VLOOKUP(B89,'Insumos e Serviços'!$A:$F,3,0)</f>
        <v>Composição</v>
      </c>
      <c r="B89" s="100" t="s">
        <v>1054</v>
      </c>
      <c r="C89" s="85" t="str">
        <f ca="1">VLOOKUP(B89,'Insumos e Serviços'!$A:$F,2,0)</f>
        <v>SINAPI</v>
      </c>
      <c r="D89" s="86" t="str">
        <f ca="1">VLOOKUP(B89,'Insumos e Serviços'!$A:$F,4,0)</f>
        <v>SERVENTE COM ENCARGOS COMPLEMENTARES</v>
      </c>
      <c r="E89" s="85" t="str">
        <f ca="1">VLOOKUP(B89,'Insumos e Serviços'!$A:$F,5,0)</f>
        <v>H</v>
      </c>
      <c r="F89" s="106">
        <v>0.2</v>
      </c>
      <c r="G89" s="88">
        <f ca="1">VLOOKUP(B89,'Insumos e Serviços'!$A:$F,6,0)</f>
        <v>17.170000000000002</v>
      </c>
      <c r="H89" s="88">
        <f>TRUNC(F89*G89,2)</f>
        <v>3.43</v>
      </c>
    </row>
    <row r="90" spans="1:8">
      <c r="A90" s="86" t="str">
        <f ca="1">VLOOKUP(B90,'Insumos e Serviços'!$A:$F,3,0)</f>
        <v>Insumo</v>
      </c>
      <c r="B90" s="100" t="s">
        <v>258</v>
      </c>
      <c r="C90" s="85" t="str">
        <f ca="1">VLOOKUP(B90,'Insumos e Serviços'!$A:$F,2,0)</f>
        <v>SINAPI</v>
      </c>
      <c r="D90" s="86" t="str">
        <f ca="1">VLOOKUP(B90,'Insumos e Serviços'!$A:$F,4,0)</f>
        <v>REJUNTE CIMENTICIO, QUALQUER COR</v>
      </c>
      <c r="E90" s="85" t="str">
        <f ca="1">VLOOKUP(B90,'Insumos e Serviços'!$A:$F,5,0)</f>
        <v>KG</v>
      </c>
      <c r="F90" s="106">
        <v>0.14000000000000001</v>
      </c>
      <c r="G90" s="88">
        <f ca="1">VLOOKUP(B90,'Insumos e Serviços'!$A:$F,6,0)</f>
        <v>2.64</v>
      </c>
      <c r="H90" s="88">
        <f>TRUNC(F90*G90,2)</f>
        <v>0.36</v>
      </c>
    </row>
    <row r="91" spans="1:8" ht="22.5">
      <c r="A91" s="86" t="str">
        <f ca="1">VLOOKUP(B91,'Insumos e Serviços'!$A:$F,3,0)</f>
        <v>Insumo</v>
      </c>
      <c r="B91" s="100" t="s">
        <v>294</v>
      </c>
      <c r="C91" s="85" t="str">
        <f ca="1">VLOOKUP(B91,'Insumos e Serviços'!$A:$F,2,0)</f>
        <v>Próprio</v>
      </c>
      <c r="D91" s="86" t="str">
        <f ca="1">VLOOKUP(B91,'Insumos e Serviços'!$A:$F,4,0)</f>
        <v>Porcelanato 90x90cm, linha Mineral (cod. 28504E), cor Argento, acabamento natural, fab. Portobello</v>
      </c>
      <c r="E91" s="85" t="str">
        <f ca="1">VLOOKUP(B91,'Insumos e Serviços'!$A:$F,5,0)</f>
        <v>m²</v>
      </c>
      <c r="F91" s="106">
        <v>1.07</v>
      </c>
      <c r="G91" s="88">
        <f ca="1">VLOOKUP(B91,'Insumos e Serviços'!$A:$F,6,0)</f>
        <v>103.35</v>
      </c>
      <c r="H91" s="88">
        <f>TRUNC(F91*G91,2)</f>
        <v>110.58</v>
      </c>
    </row>
    <row r="92" spans="1:8" ht="15" thickBot="1">
      <c r="A92" s="86" t="str">
        <f ca="1">VLOOKUP(B92,'Insumos e Serviços'!$A:$F,3,0)</f>
        <v>Insumo</v>
      </c>
      <c r="B92" s="100" t="s">
        <v>256</v>
      </c>
      <c r="C92" s="85" t="str">
        <f ca="1">VLOOKUP(B92,'Insumos e Serviços'!$A:$F,2,0)</f>
        <v>SINAPI</v>
      </c>
      <c r="D92" s="86" t="str">
        <f ca="1">VLOOKUP(B92,'Insumos e Serviços'!$A:$F,4,0)</f>
        <v>ARGAMASSA COLANTE AC II</v>
      </c>
      <c r="E92" s="85" t="str">
        <f ca="1">VLOOKUP(B92,'Insumos e Serviços'!$A:$F,5,0)</f>
        <v>KG</v>
      </c>
      <c r="F92" s="106">
        <v>8.6199999999999992</v>
      </c>
      <c r="G92" s="88">
        <f ca="1">VLOOKUP(B92,'Insumos e Serviços'!$A:$F,6,0)</f>
        <v>0.83</v>
      </c>
      <c r="H92" s="88">
        <f>TRUNC(F92*G92,2)</f>
        <v>7.15</v>
      </c>
    </row>
    <row r="93" spans="1:8" ht="15" thickTop="1">
      <c r="A93" s="151"/>
      <c r="B93" s="151"/>
      <c r="C93" s="151"/>
      <c r="D93" s="151"/>
      <c r="E93" s="151"/>
      <c r="F93" s="151"/>
      <c r="G93" s="151"/>
      <c r="H93" s="151"/>
    </row>
    <row r="94" spans="1:8" ht="22.5">
      <c r="A94" s="150" t="s">
        <v>617</v>
      </c>
      <c r="B94" s="102" t="str">
        <f ca="1">VLOOKUP(A94,'Orçamento Sintético'!$A:$H,2,0)</f>
        <v xml:space="preserve"> MPDFT0890 </v>
      </c>
      <c r="C94" s="102" t="str">
        <f ca="1">VLOOKUP(A94,'Orçamento Sintético'!$A:$H,3,0)</f>
        <v>Próprio</v>
      </c>
      <c r="D94" s="101" t="str">
        <f ca="1">VLOOKUP(A94,'Orçamento Sintético'!$A:$H,4,0)</f>
        <v>Copia da SINAPI (88650) - Rodapé em porcelanato cinza escuro, DM 20x90cm, linha Mineral, cor Argento, acabamento natural, ref. 21447E, fab. Portobello</v>
      </c>
      <c r="E94" s="102" t="str">
        <f ca="1">VLOOKUP(A94,'Orçamento Sintético'!$A:$H,5,0)</f>
        <v>m</v>
      </c>
      <c r="F94" s="103"/>
      <c r="G94" s="104"/>
      <c r="H94" s="105">
        <f>SUM(H95:H99)</f>
        <v>40.590000000000003</v>
      </c>
    </row>
    <row r="95" spans="1:8">
      <c r="A95" s="86" t="str">
        <f ca="1">VLOOKUP(B95,'Insumos e Serviços'!$A:$F,3,0)</f>
        <v>Composição</v>
      </c>
      <c r="B95" s="100" t="s">
        <v>242</v>
      </c>
      <c r="C95" s="85" t="str">
        <f ca="1">VLOOKUP(B95,'Insumos e Serviços'!$A:$F,2,0)</f>
        <v>SINAPI</v>
      </c>
      <c r="D95" s="86" t="str">
        <f ca="1">VLOOKUP(B95,'Insumos e Serviços'!$A:$F,4,0)</f>
        <v>AZULEJISTA OU LADRILHISTA COM ENCARGOS COMPLEMENTARES</v>
      </c>
      <c r="E95" s="85" t="str">
        <f ca="1">VLOOKUP(B95,'Insumos e Serviços'!$A:$F,5,0)</f>
        <v>H</v>
      </c>
      <c r="F95" s="106">
        <v>0.18210000000000001</v>
      </c>
      <c r="G95" s="88">
        <f ca="1">VLOOKUP(B95,'Insumos e Serviços'!$A:$F,6,0)</f>
        <v>23.17</v>
      </c>
      <c r="H95" s="88">
        <f>TRUNC(F95*G95,2)</f>
        <v>4.21</v>
      </c>
    </row>
    <row r="96" spans="1:8">
      <c r="A96" s="86" t="str">
        <f ca="1">VLOOKUP(B96,'Insumos e Serviços'!$A:$F,3,0)</f>
        <v>Composição</v>
      </c>
      <c r="B96" s="100" t="s">
        <v>1054</v>
      </c>
      <c r="C96" s="85" t="str">
        <f ca="1">VLOOKUP(B96,'Insumos e Serviços'!$A:$F,2,0)</f>
        <v>SINAPI</v>
      </c>
      <c r="D96" s="86" t="str">
        <f ca="1">VLOOKUP(B96,'Insumos e Serviços'!$A:$F,4,0)</f>
        <v>SERVENTE COM ENCARGOS COMPLEMENTARES</v>
      </c>
      <c r="E96" s="85" t="str">
        <f ca="1">VLOOKUP(B96,'Insumos e Serviços'!$A:$F,5,0)</f>
        <v>H</v>
      </c>
      <c r="F96" s="106">
        <v>6.4000000000000001E-2</v>
      </c>
      <c r="G96" s="88">
        <f ca="1">VLOOKUP(B96,'Insumos e Serviços'!$A:$F,6,0)</f>
        <v>17.170000000000002</v>
      </c>
      <c r="H96" s="88">
        <f>TRUNC(F96*G96,2)</f>
        <v>1.0900000000000001</v>
      </c>
    </row>
    <row r="97" spans="1:8">
      <c r="A97" s="86" t="str">
        <f ca="1">VLOOKUP(B97,'Insumos e Serviços'!$A:$F,3,0)</f>
        <v>Insumo</v>
      </c>
      <c r="B97" s="100" t="s">
        <v>258</v>
      </c>
      <c r="C97" s="85" t="str">
        <f ca="1">VLOOKUP(B97,'Insumos e Serviços'!$A:$F,2,0)</f>
        <v>SINAPI</v>
      </c>
      <c r="D97" s="86" t="str">
        <f ca="1">VLOOKUP(B97,'Insumos e Serviços'!$A:$F,4,0)</f>
        <v>REJUNTE CIMENTICIO, QUALQUER COR</v>
      </c>
      <c r="E97" s="85" t="str">
        <f ca="1">VLOOKUP(B97,'Insumos e Serviços'!$A:$F,5,0)</f>
        <v>KG</v>
      </c>
      <c r="F97" s="106">
        <v>0.18</v>
      </c>
      <c r="G97" s="88">
        <f ca="1">VLOOKUP(B97,'Insumos e Serviços'!$A:$F,6,0)</f>
        <v>2.64</v>
      </c>
      <c r="H97" s="88">
        <f>TRUNC(F97*G97,2)</f>
        <v>0.47</v>
      </c>
    </row>
    <row r="98" spans="1:8">
      <c r="A98" s="86" t="str">
        <f ca="1">VLOOKUP(B98,'Insumos e Serviços'!$A:$F,3,0)</f>
        <v>Insumo</v>
      </c>
      <c r="B98" s="100" t="s">
        <v>256</v>
      </c>
      <c r="C98" s="85" t="str">
        <f ca="1">VLOOKUP(B98,'Insumos e Serviços'!$A:$F,2,0)</f>
        <v>SINAPI</v>
      </c>
      <c r="D98" s="86" t="str">
        <f ca="1">VLOOKUP(B98,'Insumos e Serviços'!$A:$F,4,0)</f>
        <v>ARGAMASSA COLANTE AC II</v>
      </c>
      <c r="E98" s="85" t="str">
        <f ca="1">VLOOKUP(B98,'Insumos e Serviços'!$A:$F,5,0)</f>
        <v>KG</v>
      </c>
      <c r="F98" s="106">
        <v>1.2921</v>
      </c>
      <c r="G98" s="88">
        <f ca="1">VLOOKUP(B98,'Insumos e Serviços'!$A:$F,6,0)</f>
        <v>0.83</v>
      </c>
      <c r="H98" s="88">
        <f>TRUNC(F98*G98,2)</f>
        <v>1.07</v>
      </c>
    </row>
    <row r="99" spans="1:8" ht="23.25" thickBot="1">
      <c r="A99" s="86" t="str">
        <f ca="1">VLOOKUP(B99,'Insumos e Serviços'!$A:$F,3,0)</f>
        <v>Insumo</v>
      </c>
      <c r="B99" s="100" t="s">
        <v>292</v>
      </c>
      <c r="C99" s="85" t="str">
        <f ca="1">VLOOKUP(B99,'Insumos e Serviços'!$A:$F,2,0)</f>
        <v>Próprio</v>
      </c>
      <c r="D99" s="86" t="str">
        <f ca="1">VLOOKUP(B99,'Insumos e Serviços'!$A:$F,4,0)</f>
        <v>Rodapé em porcelanato cinza escuro, DM 20x90cm, linha Mineral, cor Argento, acabamento natural, ref. 21447E, fab. Portobello</v>
      </c>
      <c r="E99" s="85" t="str">
        <f ca="1">VLOOKUP(B99,'Insumos e Serviços'!$A:$F,5,0)</f>
        <v>m</v>
      </c>
      <c r="F99" s="106">
        <v>1.1000000000000001</v>
      </c>
      <c r="G99" s="88">
        <f ca="1">VLOOKUP(B99,'Insumos e Serviços'!$A:$F,6,0)</f>
        <v>30.69</v>
      </c>
      <c r="H99" s="88">
        <f>TRUNC(F99*G99,2)</f>
        <v>33.75</v>
      </c>
    </row>
    <row r="100" spans="1:8" ht="15" thickTop="1">
      <c r="A100" s="151"/>
      <c r="B100" s="151"/>
      <c r="C100" s="151"/>
      <c r="D100" s="151"/>
      <c r="E100" s="151"/>
      <c r="F100" s="151"/>
      <c r="G100" s="151"/>
      <c r="H100" s="151"/>
    </row>
    <row r="101" spans="1:8" ht="22.5">
      <c r="A101" s="150" t="s">
        <v>620</v>
      </c>
      <c r="B101" s="102" t="str">
        <f ca="1">VLOOKUP(A101,'Orçamento Sintético'!$A:$H,2,0)</f>
        <v xml:space="preserve"> MPDFT1041 </v>
      </c>
      <c r="C101" s="102" t="str">
        <f ca="1">VLOOKUP(A101,'Orçamento Sintético'!$A:$H,3,0)</f>
        <v>Próprio</v>
      </c>
      <c r="D101" s="101" t="str">
        <f ca="1">VLOOKUP(A101,'Orçamento Sintético'!$A:$H,4,0)</f>
        <v>Copia da SINAPI (87263) - Porcelanato 60x60cm, linha Mineral (cod. 22281E), cor Portland, acabamento natural, fab. Portobello</v>
      </c>
      <c r="E101" s="102" t="str">
        <f ca="1">VLOOKUP(A101,'Orçamento Sintético'!$A:$H,5,0)</f>
        <v>m²</v>
      </c>
      <c r="F101" s="103"/>
      <c r="G101" s="104"/>
      <c r="H101" s="105">
        <f>SUM(H102:H106)</f>
        <v>131.81</v>
      </c>
    </row>
    <row r="102" spans="1:8">
      <c r="A102" s="86" t="str">
        <f ca="1">VLOOKUP(B102,'Insumos e Serviços'!$A:$F,3,0)</f>
        <v>Composição</v>
      </c>
      <c r="B102" s="100" t="s">
        <v>242</v>
      </c>
      <c r="C102" s="85" t="str">
        <f ca="1">VLOOKUP(B102,'Insumos e Serviços'!$A:$F,2,0)</f>
        <v>SINAPI</v>
      </c>
      <c r="D102" s="86" t="str">
        <f ca="1">VLOOKUP(B102,'Insumos e Serviços'!$A:$F,4,0)</f>
        <v>AZULEJISTA OU LADRILHISTA COM ENCARGOS COMPLEMENTARES</v>
      </c>
      <c r="E102" s="85" t="str">
        <f ca="1">VLOOKUP(B102,'Insumos e Serviços'!$A:$F,5,0)</f>
        <v>H</v>
      </c>
      <c r="F102" s="106">
        <v>0.44</v>
      </c>
      <c r="G102" s="88">
        <f ca="1">VLOOKUP(B102,'Insumos e Serviços'!$A:$F,6,0)</f>
        <v>23.17</v>
      </c>
      <c r="H102" s="88">
        <f>TRUNC(F102*G102,2)</f>
        <v>10.19</v>
      </c>
    </row>
    <row r="103" spans="1:8">
      <c r="A103" s="86" t="str">
        <f ca="1">VLOOKUP(B103,'Insumos e Serviços'!$A:$F,3,0)</f>
        <v>Composição</v>
      </c>
      <c r="B103" s="100" t="s">
        <v>1054</v>
      </c>
      <c r="C103" s="85" t="str">
        <f ca="1">VLOOKUP(B103,'Insumos e Serviços'!$A:$F,2,0)</f>
        <v>SINAPI</v>
      </c>
      <c r="D103" s="86" t="str">
        <f ca="1">VLOOKUP(B103,'Insumos e Serviços'!$A:$F,4,0)</f>
        <v>SERVENTE COM ENCARGOS COMPLEMENTARES</v>
      </c>
      <c r="E103" s="85" t="str">
        <f ca="1">VLOOKUP(B103,'Insumos e Serviços'!$A:$F,5,0)</f>
        <v>H</v>
      </c>
      <c r="F103" s="106">
        <v>0.2</v>
      </c>
      <c r="G103" s="88">
        <f ca="1">VLOOKUP(B103,'Insumos e Serviços'!$A:$F,6,0)</f>
        <v>17.170000000000002</v>
      </c>
      <c r="H103" s="88">
        <f>TRUNC(F103*G103,2)</f>
        <v>3.43</v>
      </c>
    </row>
    <row r="104" spans="1:8">
      <c r="A104" s="86" t="str">
        <f ca="1">VLOOKUP(B104,'Insumos e Serviços'!$A:$F,3,0)</f>
        <v>Insumo</v>
      </c>
      <c r="B104" s="100" t="s">
        <v>258</v>
      </c>
      <c r="C104" s="85" t="str">
        <f ca="1">VLOOKUP(B104,'Insumos e Serviços'!$A:$F,2,0)</f>
        <v>SINAPI</v>
      </c>
      <c r="D104" s="86" t="str">
        <f ca="1">VLOOKUP(B104,'Insumos e Serviços'!$A:$F,4,0)</f>
        <v>REJUNTE CIMENTICIO, QUALQUER COR</v>
      </c>
      <c r="E104" s="85" t="str">
        <f ca="1">VLOOKUP(B104,'Insumos e Serviços'!$A:$F,5,0)</f>
        <v>KG</v>
      </c>
      <c r="F104" s="106">
        <v>0.14000000000000001</v>
      </c>
      <c r="G104" s="88">
        <f ca="1">VLOOKUP(B104,'Insumos e Serviços'!$A:$F,6,0)</f>
        <v>2.64</v>
      </c>
      <c r="H104" s="88">
        <f>TRUNC(F104*G104,2)</f>
        <v>0.36</v>
      </c>
    </row>
    <row r="105" spans="1:8" ht="22.5">
      <c r="A105" s="86" t="str">
        <f ca="1">VLOOKUP(B105,'Insumos e Serviços'!$A:$F,3,0)</f>
        <v>Insumo</v>
      </c>
      <c r="B105" s="100" t="s">
        <v>290</v>
      </c>
      <c r="C105" s="85" t="str">
        <f ca="1">VLOOKUP(B105,'Insumos e Serviços'!$A:$F,2,0)</f>
        <v>Próprio</v>
      </c>
      <c r="D105" s="86" t="str">
        <f ca="1">VLOOKUP(B105,'Insumos e Serviços'!$A:$F,4,0)</f>
        <v>Porcelanato 60x60cm, linha Mineral (cod. 22281E), cor Portland, acabamento natural, fab. Portobello</v>
      </c>
      <c r="E105" s="85" t="str">
        <f ca="1">VLOOKUP(B105,'Insumos e Serviços'!$A:$F,5,0)</f>
        <v>m²</v>
      </c>
      <c r="F105" s="106">
        <v>1.07</v>
      </c>
      <c r="G105" s="88">
        <f ca="1">VLOOKUP(B105,'Insumos e Serviços'!$A:$F,6,0)</f>
        <v>103.44</v>
      </c>
      <c r="H105" s="88">
        <f>TRUNC(F105*G105,2)</f>
        <v>110.68</v>
      </c>
    </row>
    <row r="106" spans="1:8" ht="15" thickBot="1">
      <c r="A106" s="86" t="str">
        <f ca="1">VLOOKUP(B106,'Insumos e Serviços'!$A:$F,3,0)</f>
        <v>Insumo</v>
      </c>
      <c r="B106" s="100" t="s">
        <v>256</v>
      </c>
      <c r="C106" s="85" t="str">
        <f ca="1">VLOOKUP(B106,'Insumos e Serviços'!$A:$F,2,0)</f>
        <v>SINAPI</v>
      </c>
      <c r="D106" s="86" t="str">
        <f ca="1">VLOOKUP(B106,'Insumos e Serviços'!$A:$F,4,0)</f>
        <v>ARGAMASSA COLANTE AC II</v>
      </c>
      <c r="E106" s="85" t="str">
        <f ca="1">VLOOKUP(B106,'Insumos e Serviços'!$A:$F,5,0)</f>
        <v>KG</v>
      </c>
      <c r="F106" s="106">
        <v>8.6199999999999992</v>
      </c>
      <c r="G106" s="88">
        <f ca="1">VLOOKUP(B106,'Insumos e Serviços'!$A:$F,6,0)</f>
        <v>0.83</v>
      </c>
      <c r="H106" s="88">
        <f>TRUNC(F106*G106,2)</f>
        <v>7.15</v>
      </c>
    </row>
    <row r="107" spans="1:8" ht="15" thickTop="1">
      <c r="A107" s="151"/>
      <c r="B107" s="151"/>
      <c r="C107" s="151"/>
      <c r="D107" s="151"/>
      <c r="E107" s="151"/>
      <c r="F107" s="151"/>
      <c r="G107" s="151"/>
      <c r="H107" s="151"/>
    </row>
    <row r="108" spans="1:8" ht="22.5">
      <c r="A108" s="150" t="s">
        <v>623</v>
      </c>
      <c r="B108" s="102" t="str">
        <f ca="1">VLOOKUP(A108,'Orçamento Sintético'!$A:$H,2,0)</f>
        <v xml:space="preserve"> MPDFT0889 </v>
      </c>
      <c r="C108" s="102" t="str">
        <f ca="1">VLOOKUP(A108,'Orçamento Sintético'!$A:$H,3,0)</f>
        <v>Próprio</v>
      </c>
      <c r="D108" s="101" t="str">
        <f ca="1">VLOOKUP(A108,'Orçamento Sintético'!$A:$H,4,0)</f>
        <v>Copia da SINAPI (88650) - Rodapé cinza claro acabamento natural, dimensões 20x90cm, Portobello - Linha Mineral, cor Portland - cód 21445E</v>
      </c>
      <c r="E108" s="102" t="str">
        <f ca="1">VLOOKUP(A108,'Orçamento Sintético'!$A:$H,5,0)</f>
        <v>m</v>
      </c>
      <c r="F108" s="103"/>
      <c r="G108" s="104"/>
      <c r="H108" s="105">
        <f>SUM(H109:H113)</f>
        <v>41</v>
      </c>
    </row>
    <row r="109" spans="1:8">
      <c r="A109" s="86" t="str">
        <f ca="1">VLOOKUP(B109,'Insumos e Serviços'!$A:$F,3,0)</f>
        <v>Composição</v>
      </c>
      <c r="B109" s="100" t="s">
        <v>242</v>
      </c>
      <c r="C109" s="85" t="str">
        <f ca="1">VLOOKUP(B109,'Insumos e Serviços'!$A:$F,2,0)</f>
        <v>SINAPI</v>
      </c>
      <c r="D109" s="86" t="str">
        <f ca="1">VLOOKUP(B109,'Insumos e Serviços'!$A:$F,4,0)</f>
        <v>AZULEJISTA OU LADRILHISTA COM ENCARGOS COMPLEMENTARES</v>
      </c>
      <c r="E109" s="85" t="str">
        <f ca="1">VLOOKUP(B109,'Insumos e Serviços'!$A:$F,5,0)</f>
        <v>H</v>
      </c>
      <c r="F109" s="106">
        <v>0.18210000000000001</v>
      </c>
      <c r="G109" s="88">
        <f ca="1">VLOOKUP(B109,'Insumos e Serviços'!$A:$F,6,0)</f>
        <v>23.17</v>
      </c>
      <c r="H109" s="88">
        <f>TRUNC(F109*G109,2)</f>
        <v>4.21</v>
      </c>
    </row>
    <row r="110" spans="1:8">
      <c r="A110" s="86" t="str">
        <f ca="1">VLOOKUP(B110,'Insumos e Serviços'!$A:$F,3,0)</f>
        <v>Composição</v>
      </c>
      <c r="B110" s="100" t="s">
        <v>1054</v>
      </c>
      <c r="C110" s="85" t="str">
        <f ca="1">VLOOKUP(B110,'Insumos e Serviços'!$A:$F,2,0)</f>
        <v>SINAPI</v>
      </c>
      <c r="D110" s="86" t="str">
        <f ca="1">VLOOKUP(B110,'Insumos e Serviços'!$A:$F,4,0)</f>
        <v>SERVENTE COM ENCARGOS COMPLEMENTARES</v>
      </c>
      <c r="E110" s="85" t="str">
        <f ca="1">VLOOKUP(B110,'Insumos e Serviços'!$A:$F,5,0)</f>
        <v>H</v>
      </c>
      <c r="F110" s="106">
        <v>6.4000000000000001E-2</v>
      </c>
      <c r="G110" s="88">
        <f ca="1">VLOOKUP(B110,'Insumos e Serviços'!$A:$F,6,0)</f>
        <v>17.170000000000002</v>
      </c>
      <c r="H110" s="88">
        <f>TRUNC(F110*G110,2)</f>
        <v>1.0900000000000001</v>
      </c>
    </row>
    <row r="111" spans="1:8">
      <c r="A111" s="86" t="str">
        <f ca="1">VLOOKUP(B111,'Insumos e Serviços'!$A:$F,3,0)</f>
        <v>Insumo</v>
      </c>
      <c r="B111" s="100" t="s">
        <v>258</v>
      </c>
      <c r="C111" s="85" t="str">
        <f ca="1">VLOOKUP(B111,'Insumos e Serviços'!$A:$F,2,0)</f>
        <v>SINAPI</v>
      </c>
      <c r="D111" s="86" t="str">
        <f ca="1">VLOOKUP(B111,'Insumos e Serviços'!$A:$F,4,0)</f>
        <v>REJUNTE CIMENTICIO, QUALQUER COR</v>
      </c>
      <c r="E111" s="85" t="str">
        <f ca="1">VLOOKUP(B111,'Insumos e Serviços'!$A:$F,5,0)</f>
        <v>KG</v>
      </c>
      <c r="F111" s="106">
        <v>0.18</v>
      </c>
      <c r="G111" s="88">
        <f ca="1">VLOOKUP(B111,'Insumos e Serviços'!$A:$F,6,0)</f>
        <v>2.64</v>
      </c>
      <c r="H111" s="88">
        <f>TRUNC(F111*G111,2)</f>
        <v>0.47</v>
      </c>
    </row>
    <row r="112" spans="1:8">
      <c r="A112" s="86" t="str">
        <f ca="1">VLOOKUP(B112,'Insumos e Serviços'!$A:$F,3,0)</f>
        <v>Insumo</v>
      </c>
      <c r="B112" s="100" t="s">
        <v>256</v>
      </c>
      <c r="C112" s="85" t="str">
        <f ca="1">VLOOKUP(B112,'Insumos e Serviços'!$A:$F,2,0)</f>
        <v>SINAPI</v>
      </c>
      <c r="D112" s="86" t="str">
        <f ca="1">VLOOKUP(B112,'Insumos e Serviços'!$A:$F,4,0)</f>
        <v>ARGAMASSA COLANTE AC II</v>
      </c>
      <c r="E112" s="85" t="str">
        <f ca="1">VLOOKUP(B112,'Insumos e Serviços'!$A:$F,5,0)</f>
        <v>KG</v>
      </c>
      <c r="F112" s="106">
        <v>1.2921</v>
      </c>
      <c r="G112" s="88">
        <f ca="1">VLOOKUP(B112,'Insumos e Serviços'!$A:$F,6,0)</f>
        <v>0.83</v>
      </c>
      <c r="H112" s="88">
        <f>TRUNC(F112*G112,2)</f>
        <v>1.07</v>
      </c>
    </row>
    <row r="113" spans="1:8" ht="23.25" thickBot="1">
      <c r="A113" s="86" t="str">
        <f ca="1">VLOOKUP(B113,'Insumos e Serviços'!$A:$F,3,0)</f>
        <v>Insumo</v>
      </c>
      <c r="B113" s="100" t="s">
        <v>288</v>
      </c>
      <c r="C113" s="85" t="str">
        <f ca="1">VLOOKUP(B113,'Insumos e Serviços'!$A:$F,2,0)</f>
        <v>Próprio</v>
      </c>
      <c r="D113" s="86" t="str">
        <f ca="1">VLOOKUP(B113,'Insumos e Serviços'!$A:$F,4,0)</f>
        <v>Rodapé cinza claro acabamento natural, dimensões 20x90cm, Portobello - Linha Mineral, cor Portland - cód 21445E</v>
      </c>
      <c r="E113" s="85" t="str">
        <f ca="1">VLOOKUP(B113,'Insumos e Serviços'!$A:$F,5,0)</f>
        <v>m</v>
      </c>
      <c r="F113" s="106">
        <v>1.1000000000000001</v>
      </c>
      <c r="G113" s="88">
        <f ca="1">VLOOKUP(B113,'Insumos e Serviços'!$A:$F,6,0)</f>
        <v>31.06</v>
      </c>
      <c r="H113" s="88">
        <f>TRUNC(F113*G113,2)</f>
        <v>34.159999999999997</v>
      </c>
    </row>
    <row r="114" spans="1:8" ht="15" thickTop="1">
      <c r="A114" s="151"/>
      <c r="B114" s="151"/>
      <c r="C114" s="151"/>
      <c r="D114" s="151"/>
      <c r="E114" s="151"/>
      <c r="F114" s="151"/>
      <c r="G114" s="151"/>
      <c r="H114" s="151"/>
    </row>
    <row r="115" spans="1:8" ht="33.75">
      <c r="A115" s="150" t="s">
        <v>626</v>
      </c>
      <c r="B115" s="102" t="str">
        <f ca="1">VLOOKUP(A115,'Orçamento Sintético'!$A:$H,2,0)</f>
        <v xml:space="preserve"> MPDFT1043 </v>
      </c>
      <c r="C115" s="102" t="str">
        <f ca="1">VLOOKUP(A115,'Orçamento Sintético'!$A:$H,3,0)</f>
        <v>Próprio</v>
      </c>
      <c r="D115" s="101" t="str">
        <f ca="1">VLOOKUP(A115,'Orçamento Sintético'!$A:$H,4,0)</f>
        <v>Copia da CPOS (21.02.311) - Piso vinílico autoportante em placas de 50x50cm, linha Square, Coleção Acoustic, cor cinza, ref. 24560032, fab. Tarkett, inclusive massa autonivelante e=3mm</v>
      </c>
      <c r="E115" s="102" t="str">
        <f ca="1">VLOOKUP(A115,'Orçamento Sintético'!$A:$H,5,0)</f>
        <v>m²</v>
      </c>
      <c r="F115" s="103"/>
      <c r="G115" s="104"/>
      <c r="H115" s="105">
        <f>SUM(H116:H120)</f>
        <v>396.01</v>
      </c>
    </row>
    <row r="116" spans="1:8">
      <c r="A116" s="86" t="str">
        <f ca="1">VLOOKUP(B116,'Insumos e Serviços'!$A:$F,3,0)</f>
        <v>Composição</v>
      </c>
      <c r="B116" s="100" t="s">
        <v>28</v>
      </c>
      <c r="C116" s="85" t="str">
        <f ca="1">VLOOKUP(B116,'Insumos e Serviços'!$A:$F,2,0)</f>
        <v>SINAPI</v>
      </c>
      <c r="D116" s="86" t="str">
        <f ca="1">VLOOKUP(B116,'Insumos e Serviços'!$A:$F,4,0)</f>
        <v>PEDREIRO COM ENCARGOS COMPLEMENTARES</v>
      </c>
      <c r="E116" s="85" t="str">
        <f ca="1">VLOOKUP(B116,'Insumos e Serviços'!$A:$F,5,0)</f>
        <v>H</v>
      </c>
      <c r="F116" s="106">
        <v>0.17</v>
      </c>
      <c r="G116" s="88">
        <f ca="1">VLOOKUP(B116,'Insumos e Serviços'!$A:$F,6,0)</f>
        <v>23.25</v>
      </c>
      <c r="H116" s="88">
        <f>TRUNC(F116*G116,2)</f>
        <v>3.95</v>
      </c>
    </row>
    <row r="117" spans="1:8">
      <c r="A117" s="86" t="str">
        <f ca="1">VLOOKUP(B117,'Insumos e Serviços'!$A:$F,3,0)</f>
        <v>Composição</v>
      </c>
      <c r="B117" s="100" t="s">
        <v>1054</v>
      </c>
      <c r="C117" s="85" t="str">
        <f ca="1">VLOOKUP(B117,'Insumos e Serviços'!$A:$F,2,0)</f>
        <v>SINAPI</v>
      </c>
      <c r="D117" s="86" t="str">
        <f ca="1">VLOOKUP(B117,'Insumos e Serviços'!$A:$F,4,0)</f>
        <v>SERVENTE COM ENCARGOS COMPLEMENTARES</v>
      </c>
      <c r="E117" s="85" t="str">
        <f ca="1">VLOOKUP(B117,'Insumos e Serviços'!$A:$F,5,0)</f>
        <v>H</v>
      </c>
      <c r="F117" s="106">
        <v>0.31</v>
      </c>
      <c r="G117" s="88">
        <f ca="1">VLOOKUP(B117,'Insumos e Serviços'!$A:$F,6,0)</f>
        <v>17.170000000000002</v>
      </c>
      <c r="H117" s="88">
        <f>TRUNC(F117*G117,2)</f>
        <v>5.32</v>
      </c>
    </row>
    <row r="118" spans="1:8" ht="22.5">
      <c r="A118" s="86" t="str">
        <f ca="1">VLOOKUP(B118,'Insumos e Serviços'!$A:$F,3,0)</f>
        <v>Insumo</v>
      </c>
      <c r="B118" s="100" t="s">
        <v>286</v>
      </c>
      <c r="C118" s="85" t="str">
        <f ca="1">VLOOKUP(B118,'Insumos e Serviços'!$A:$F,2,0)</f>
        <v>Próprio</v>
      </c>
      <c r="D118" s="86" t="str">
        <f ca="1">VLOOKUP(B118,'Insumos e Serviços'!$A:$F,4,0)</f>
        <v>Piso vinílico autoportante em placas de 50x50cm, linha Square, Coleção Acoustic, cor cinza, ref. 24560032, fab. Tarkett</v>
      </c>
      <c r="E118" s="85" t="str">
        <f ca="1">VLOOKUP(B118,'Insumos e Serviços'!$A:$F,5,0)</f>
        <v>m²</v>
      </c>
      <c r="F118" s="106">
        <v>1</v>
      </c>
      <c r="G118" s="88">
        <f ca="1">VLOOKUP(B118,'Insumos e Serviços'!$A:$F,6,0)</f>
        <v>358.24</v>
      </c>
      <c r="H118" s="88">
        <f>TRUNC(F118*G118,2)</f>
        <v>358.24</v>
      </c>
    </row>
    <row r="119" spans="1:8">
      <c r="A119" s="86" t="str">
        <f ca="1">VLOOKUP(B119,'Insumos e Serviços'!$A:$F,3,0)</f>
        <v>Insumo</v>
      </c>
      <c r="B119" s="100" t="s">
        <v>284</v>
      </c>
      <c r="C119" s="85" t="str">
        <f ca="1">VLOOKUP(B119,'Insumos e Serviços'!$A:$F,2,0)</f>
        <v>Próprio</v>
      </c>
      <c r="D119" s="86" t="str">
        <f ca="1">VLOOKUP(B119,'Insumos e Serviços'!$A:$F,4,0)</f>
        <v>Adesivo de tack pemanente, para piso vinílico autoportante. Fab. Tarkett, ref. Tackfix</v>
      </c>
      <c r="E119" s="85" t="str">
        <f ca="1">VLOOKUP(B119,'Insumos e Serviços'!$A:$F,5,0)</f>
        <v>kg</v>
      </c>
      <c r="F119" s="106">
        <v>0.15</v>
      </c>
      <c r="G119" s="88">
        <f ca="1">VLOOKUP(B119,'Insumos e Serviços'!$A:$F,6,0)</f>
        <v>31.94</v>
      </c>
      <c r="H119" s="88">
        <f>TRUNC(F119*G119,2)</f>
        <v>4.79</v>
      </c>
    </row>
    <row r="120" spans="1:8" ht="23.25" thickBot="1">
      <c r="A120" s="86" t="str">
        <f ca="1">VLOOKUP(B120,'Insumos e Serviços'!$A:$F,3,0)</f>
        <v>Insumo</v>
      </c>
      <c r="B120" s="100" t="s">
        <v>282</v>
      </c>
      <c r="C120" s="85" t="str">
        <f ca="1">VLOOKUP(B120,'Insumos e Serviços'!$A:$F,2,0)</f>
        <v>Próprio</v>
      </c>
      <c r="D120" s="86" t="str">
        <f ca="1">VLOOKUP(B120,'Insumos e Serviços'!$A:$F,4,0)</f>
        <v>Argamassa autonivelante de secagem rápida para posterior aplicação de pisos vinílicos - uso interno - Tarkomassa</v>
      </c>
      <c r="E120" s="85" t="str">
        <f ca="1">VLOOKUP(B120,'Insumos e Serviços'!$A:$F,5,0)</f>
        <v>kg</v>
      </c>
      <c r="F120" s="106">
        <v>5.0999999999999996</v>
      </c>
      <c r="G120" s="88">
        <f ca="1">VLOOKUP(B120,'Insumos e Serviços'!$A:$F,6,0)</f>
        <v>4.6500000000000004</v>
      </c>
      <c r="H120" s="88">
        <f>TRUNC(F120*G120,2)</f>
        <v>23.71</v>
      </c>
    </row>
    <row r="121" spans="1:8" ht="15" thickTop="1">
      <c r="A121" s="151"/>
      <c r="B121" s="151"/>
      <c r="C121" s="151"/>
      <c r="D121" s="151"/>
      <c r="E121" s="151"/>
      <c r="F121" s="151"/>
      <c r="G121" s="151"/>
      <c r="H121" s="151"/>
    </row>
    <row r="122" spans="1:8" ht="22.5">
      <c r="A122" s="150" t="s">
        <v>629</v>
      </c>
      <c r="B122" s="102" t="str">
        <f ca="1">VLOOKUP(A122,'Orçamento Sintético'!$A:$H,2,0)</f>
        <v xml:space="preserve"> MPDFT0850 </v>
      </c>
      <c r="C122" s="102" t="str">
        <f ca="1">VLOOKUP(A122,'Orçamento Sintético'!$A:$H,3,0)</f>
        <v>Próprio</v>
      </c>
      <c r="D122" s="101" t="str">
        <f ca="1">VLOOKUP(A122,'Orçamento Sintético'!$A:$H,4,0)</f>
        <v>Cóipa SINAPI (72183+72137) - Piso em concreto estrutural de 25MPa, acabamento desempenado, espessura de 10cm, armado com tela soldada Q196 barra 5mm</v>
      </c>
      <c r="E122" s="102" t="str">
        <f ca="1">VLOOKUP(A122,'Orçamento Sintético'!$A:$H,5,0)</f>
        <v>m²</v>
      </c>
      <c r="F122" s="103"/>
      <c r="G122" s="104"/>
      <c r="H122" s="105">
        <f>SUM(H123:H133)</f>
        <v>132.22</v>
      </c>
    </row>
    <row r="123" spans="1:8" ht="22.5">
      <c r="A123" s="86" t="str">
        <f ca="1">VLOOKUP(B123,'Insumos e Serviços'!$A:$F,3,0)</f>
        <v>Composição</v>
      </c>
      <c r="B123" s="100" t="s">
        <v>279</v>
      </c>
      <c r="C123" s="85" t="str">
        <f ca="1">VLOOKUP(B123,'Insumos e Serviços'!$A:$F,2,0)</f>
        <v>SINAPI</v>
      </c>
      <c r="D123" s="86" t="str">
        <f ca="1">VLOOKUP(B123,'Insumos e Serviços'!$A:$F,4,0)</f>
        <v>VIBRADOR DE IMERSÃO, DIÂMETRO DE PONTEIRA 45MM, MOTOR ELÉTRICO TRIFÁSICO POTÊNCIA DE 2 CV - CHP DIURNO. AF_06/2015</v>
      </c>
      <c r="E123" s="85" t="str">
        <f ca="1">VLOOKUP(B123,'Insumos e Serviços'!$A:$F,5,0)</f>
        <v>CHP</v>
      </c>
      <c r="F123" s="106">
        <v>7.9000000000000008E-3</v>
      </c>
      <c r="G123" s="88">
        <f ca="1">VLOOKUP(B123,'Insumos e Serviços'!$A:$F,6,0)</f>
        <v>1.5</v>
      </c>
      <c r="H123" s="88">
        <f t="shared" ref="H123:H133" si="2">TRUNC(F123*G123,2)</f>
        <v>0.01</v>
      </c>
    </row>
    <row r="124" spans="1:8" ht="22.5">
      <c r="A124" s="86" t="str">
        <f ca="1">VLOOKUP(B124,'Insumos e Serviços'!$A:$F,3,0)</f>
        <v>Composição</v>
      </c>
      <c r="B124" s="100" t="s">
        <v>277</v>
      </c>
      <c r="C124" s="85" t="str">
        <f ca="1">VLOOKUP(B124,'Insumos e Serviços'!$A:$F,2,0)</f>
        <v>SINAPI</v>
      </c>
      <c r="D124" s="86" t="str">
        <f ca="1">VLOOKUP(B124,'Insumos e Serviços'!$A:$F,4,0)</f>
        <v>VIBRADOR DE IMERSÃO, DIÂMETRO DE PONTEIRA 45MM, MOTOR ELÉTRICO TRIFÁSICO POTÊNCIA DE 2 CV - CHI DIURNO. AF_06/2015</v>
      </c>
      <c r="E124" s="85" t="str">
        <f ca="1">VLOOKUP(B124,'Insumos e Serviços'!$A:$F,5,0)</f>
        <v>CHI</v>
      </c>
      <c r="F124" s="106">
        <v>7.9000000000000008E-3</v>
      </c>
      <c r="G124" s="88">
        <f ca="1">VLOOKUP(B124,'Insumos e Serviços'!$A:$F,6,0)</f>
        <v>0.44</v>
      </c>
      <c r="H124" s="88">
        <f t="shared" si="2"/>
        <v>0</v>
      </c>
    </row>
    <row r="125" spans="1:8">
      <c r="A125" s="86" t="str">
        <f ca="1">VLOOKUP(B125,'Insumos e Serviços'!$A:$F,3,0)</f>
        <v>Composição</v>
      </c>
      <c r="B125" s="100" t="s">
        <v>28</v>
      </c>
      <c r="C125" s="85" t="str">
        <f ca="1">VLOOKUP(B125,'Insumos e Serviços'!$A:$F,2,0)</f>
        <v>SINAPI</v>
      </c>
      <c r="D125" s="86" t="str">
        <f ca="1">VLOOKUP(B125,'Insumos e Serviços'!$A:$F,4,0)</f>
        <v>PEDREIRO COM ENCARGOS COMPLEMENTARES</v>
      </c>
      <c r="E125" s="85" t="str">
        <f ca="1">VLOOKUP(B125,'Insumos e Serviços'!$A:$F,5,0)</f>
        <v>H</v>
      </c>
      <c r="F125" s="106">
        <v>0.44569999999999999</v>
      </c>
      <c r="G125" s="88">
        <f ca="1">VLOOKUP(B125,'Insumos e Serviços'!$A:$F,6,0)</f>
        <v>23.25</v>
      </c>
      <c r="H125" s="88">
        <f t="shared" si="2"/>
        <v>10.36</v>
      </c>
    </row>
    <row r="126" spans="1:8">
      <c r="A126" s="86" t="str">
        <f ca="1">VLOOKUP(B126,'Insumos e Serviços'!$A:$F,3,0)</f>
        <v>Composição</v>
      </c>
      <c r="B126" s="100" t="s">
        <v>1054</v>
      </c>
      <c r="C126" s="85" t="str">
        <f ca="1">VLOOKUP(B126,'Insumos e Serviços'!$A:$F,2,0)</f>
        <v>SINAPI</v>
      </c>
      <c r="D126" s="86" t="str">
        <f ca="1">VLOOKUP(B126,'Insumos e Serviços'!$A:$F,4,0)</f>
        <v>SERVENTE COM ENCARGOS COMPLEMENTARES</v>
      </c>
      <c r="E126" s="85" t="str">
        <f ca="1">VLOOKUP(B126,'Insumos e Serviços'!$A:$F,5,0)</f>
        <v>H</v>
      </c>
      <c r="F126" s="106">
        <v>1.1836</v>
      </c>
      <c r="G126" s="88">
        <f ca="1">VLOOKUP(B126,'Insumos e Serviços'!$A:$F,6,0)</f>
        <v>17.170000000000002</v>
      </c>
      <c r="H126" s="88">
        <f t="shared" si="2"/>
        <v>20.32</v>
      </c>
    </row>
    <row r="127" spans="1:8">
      <c r="A127" s="86" t="str">
        <f ca="1">VLOOKUP(B127,'Insumos e Serviços'!$A:$F,3,0)</f>
        <v>Composição</v>
      </c>
      <c r="B127" s="100" t="s">
        <v>275</v>
      </c>
      <c r="C127" s="85" t="str">
        <f ca="1">VLOOKUP(B127,'Insumos e Serviços'!$A:$F,2,0)</f>
        <v>SINAPI</v>
      </c>
      <c r="D127" s="86" t="str">
        <f ca="1">VLOOKUP(B127,'Insumos e Serviços'!$A:$F,4,0)</f>
        <v>ARMADOR COM ENCARGOS COMPLEMENTARES</v>
      </c>
      <c r="E127" s="85" t="str">
        <f ca="1">VLOOKUP(B127,'Insumos e Serviços'!$A:$F,5,0)</f>
        <v>H</v>
      </c>
      <c r="F127" s="106">
        <v>0.02</v>
      </c>
      <c r="G127" s="88">
        <f ca="1">VLOOKUP(B127,'Insumos e Serviços'!$A:$F,6,0)</f>
        <v>23.13</v>
      </c>
      <c r="H127" s="88">
        <f t="shared" si="2"/>
        <v>0.46</v>
      </c>
    </row>
    <row r="128" spans="1:8">
      <c r="A128" s="86" t="str">
        <f ca="1">VLOOKUP(B128,'Insumos e Serviços'!$A:$F,3,0)</f>
        <v>Composição</v>
      </c>
      <c r="B128" s="100" t="s">
        <v>899</v>
      </c>
      <c r="C128" s="85" t="str">
        <f ca="1">VLOOKUP(B128,'Insumos e Serviços'!$A:$F,2,0)</f>
        <v>SINAPI</v>
      </c>
      <c r="D128" s="86" t="str">
        <f ca="1">VLOOKUP(B128,'Insumos e Serviços'!$A:$F,4,0)</f>
        <v>EXECUÇÃO DE JUNTAS DE CONTRAÇÃO PARA PAVIMENTOS DE CONCRETO. AF_11/2017</v>
      </c>
      <c r="E128" s="85" t="str">
        <f ca="1">VLOOKUP(B128,'Insumos e Serviços'!$A:$F,5,0)</f>
        <v>M</v>
      </c>
      <c r="F128" s="106">
        <v>2</v>
      </c>
      <c r="G128" s="88">
        <f ca="1">VLOOKUP(B128,'Insumos e Serviços'!$A:$F,6,0)</f>
        <v>0.43</v>
      </c>
      <c r="H128" s="88">
        <f t="shared" si="2"/>
        <v>0.86</v>
      </c>
    </row>
    <row r="129" spans="1:8" ht="22.5">
      <c r="A129" s="86" t="str">
        <f ca="1">VLOOKUP(B129,'Insumos e Serviços'!$A:$F,3,0)</f>
        <v>Composição</v>
      </c>
      <c r="B129" s="100" t="s">
        <v>273</v>
      </c>
      <c r="C129" s="85" t="str">
        <f ca="1">VLOOKUP(B129,'Insumos e Serviços'!$A:$F,2,0)</f>
        <v>SINAPI</v>
      </c>
      <c r="D129" s="86" t="str">
        <f ca="1">VLOOKUP(B129,'Insumos e Serviços'!$A:$F,4,0)</f>
        <v>APLICAÇÃO DE GRAXA EM BARRAS DE TRANSFERÊNCIA PARA EXECUÇÃO DE PAVIMENTO DE CONCRETO. AF_11/2017</v>
      </c>
      <c r="E129" s="85" t="str">
        <f ca="1">VLOOKUP(B129,'Insumos e Serviços'!$A:$F,5,0)</f>
        <v>KG</v>
      </c>
      <c r="F129" s="106">
        <v>2.12E-2</v>
      </c>
      <c r="G129" s="88">
        <f ca="1">VLOOKUP(B129,'Insumos e Serviços'!$A:$F,6,0)</f>
        <v>46.19</v>
      </c>
      <c r="H129" s="88">
        <f t="shared" si="2"/>
        <v>0.97</v>
      </c>
    </row>
    <row r="130" spans="1:8" ht="22.5">
      <c r="A130" s="86" t="str">
        <f ca="1">VLOOKUP(B130,'Insumos e Serviços'!$A:$F,3,0)</f>
        <v>Insumo</v>
      </c>
      <c r="B130" s="100" t="s">
        <v>271</v>
      </c>
      <c r="C130" s="85" t="str">
        <f ca="1">VLOOKUP(B130,'Insumos e Serviços'!$A:$F,2,0)</f>
        <v>SINAPI</v>
      </c>
      <c r="D130" s="86" t="str">
        <f ca="1">VLOOKUP(B130,'Insumos e Serviços'!$A:$F,4,0)</f>
        <v>TELA DE ACO SOLDADA NERVURADA, CA-60, Q-196, (3,11 KG/M2), DIAMETRO DO FIO = 5,0 MM, LARGURA = 2,45 M, ESPACAMENTO DA MALHA = 10 X 10 CM</v>
      </c>
      <c r="E130" s="85" t="str">
        <f ca="1">VLOOKUP(B130,'Insumos e Serviços'!$A:$F,5,0)</f>
        <v>m²</v>
      </c>
      <c r="F130" s="106">
        <v>1.05</v>
      </c>
      <c r="G130" s="88">
        <f ca="1">VLOOKUP(B130,'Insumos e Serviços'!$A:$F,6,0)</f>
        <v>43.32</v>
      </c>
      <c r="H130" s="88">
        <f t="shared" si="2"/>
        <v>45.48</v>
      </c>
    </row>
    <row r="131" spans="1:8">
      <c r="A131" s="86" t="str">
        <f ca="1">VLOOKUP(B131,'Insumos e Serviços'!$A:$F,3,0)</f>
        <v>Insumo</v>
      </c>
      <c r="B131" s="100" t="s">
        <v>269</v>
      </c>
      <c r="C131" s="85" t="str">
        <f ca="1">VLOOKUP(B131,'Insumos e Serviços'!$A:$F,2,0)</f>
        <v>Próprio</v>
      </c>
      <c r="D131" s="86" t="str">
        <f ca="1">VLOOKUP(B131,'Insumos e Serviços'!$A:$F,4,0)</f>
        <v>Barra de transferência aço CA-60, diâmetro 16mm, fab. Gerdau</v>
      </c>
      <c r="E131" s="85" t="str">
        <f ca="1">VLOOKUP(B131,'Insumos e Serviços'!$A:$F,5,0)</f>
        <v>m</v>
      </c>
      <c r="F131" s="106">
        <v>1.05</v>
      </c>
      <c r="G131" s="88">
        <f ca="1">VLOOKUP(B131,'Insumos e Serviços'!$A:$F,6,0)</f>
        <v>11.98</v>
      </c>
      <c r="H131" s="88">
        <f t="shared" si="2"/>
        <v>12.57</v>
      </c>
    </row>
    <row r="132" spans="1:8" ht="22.5">
      <c r="A132" s="86" t="str">
        <f ca="1">VLOOKUP(B132,'Insumos e Serviços'!$A:$F,3,0)</f>
        <v>Insumo</v>
      </c>
      <c r="B132" s="100" t="s">
        <v>267</v>
      </c>
      <c r="C132" s="85" t="str">
        <f ca="1">VLOOKUP(B132,'Insumos e Serviços'!$A:$F,2,0)</f>
        <v>SINAPI</v>
      </c>
      <c r="D132" s="86" t="str">
        <f ca="1">VLOOKUP(B132,'Insumos e Serviços'!$A:$F,4,0)</f>
        <v>SELANTE ELASTICO MONOCOMPONENTE A BASE DE POLIURETANO (PU) PARA JUNTAS DIVERSAS</v>
      </c>
      <c r="E132" s="85" t="str">
        <f ca="1">VLOOKUP(B132,'Insumos e Serviços'!$A:$F,5,0)</f>
        <v>310ML</v>
      </c>
      <c r="F132" s="106">
        <v>0.16120000000000001</v>
      </c>
      <c r="G132" s="88">
        <f ca="1">VLOOKUP(B132,'Insumos e Serviços'!$A:$F,6,0)</f>
        <v>29.49</v>
      </c>
      <c r="H132" s="88">
        <f t="shared" si="2"/>
        <v>4.75</v>
      </c>
    </row>
    <row r="133" spans="1:8" ht="23.25" thickBot="1">
      <c r="A133" s="86" t="str">
        <f ca="1">VLOOKUP(B133,'Insumos e Serviços'!$A:$F,3,0)</f>
        <v>Insumo</v>
      </c>
      <c r="B133" s="100" t="s">
        <v>264</v>
      </c>
      <c r="C133" s="85" t="str">
        <f ca="1">VLOOKUP(B133,'Insumos e Serviços'!$A:$F,2,0)</f>
        <v>SINAPI</v>
      </c>
      <c r="D133" s="86" t="str">
        <f ca="1">VLOOKUP(B133,'Insumos e Serviços'!$A:$F,4,0)</f>
        <v>CONCRETO USINADO BOMBEAVEL, CLASSE DE RESISTENCIA C25, COM BRITA 0 E 1, SLUMP = 100 +/- 20 MM, INCLUI SERVICO DE BOMBEAMENTO (NBR 8953)</v>
      </c>
      <c r="E133" s="85" t="str">
        <f ca="1">VLOOKUP(B133,'Insumos e Serviços'!$A:$F,5,0)</f>
        <v>m³</v>
      </c>
      <c r="F133" s="106">
        <v>0.1096</v>
      </c>
      <c r="G133" s="88">
        <f ca="1">VLOOKUP(B133,'Insumos e Serviços'!$A:$F,6,0)</f>
        <v>332.49</v>
      </c>
      <c r="H133" s="88">
        <f t="shared" si="2"/>
        <v>36.44</v>
      </c>
    </row>
    <row r="134" spans="1:8" ht="15" thickTop="1">
      <c r="A134" s="151"/>
      <c r="B134" s="151"/>
      <c r="C134" s="151"/>
      <c r="D134" s="151"/>
      <c r="E134" s="151"/>
      <c r="F134" s="151"/>
      <c r="G134" s="151"/>
      <c r="H134" s="151"/>
    </row>
    <row r="135" spans="1:8" ht="22.5">
      <c r="A135" s="150" t="s">
        <v>632</v>
      </c>
      <c r="B135" s="102" t="str">
        <f ca="1">VLOOKUP(A135,'Orçamento Sintético'!$A:$H,2,0)</f>
        <v xml:space="preserve"> MPDFT0170 </v>
      </c>
      <c r="C135" s="102" t="str">
        <f ca="1">VLOOKUP(A135,'Orçamento Sintético'!$A:$H,3,0)</f>
        <v>Próprio</v>
      </c>
      <c r="D135" s="101" t="str">
        <f ca="1">VLOOKUP(A135,'Orçamento Sintético'!$A:$H,4,0)</f>
        <v>Lastro de brita nº 1, espessura de 5cm, incluindo lona plástica para isolar o lastro do solo</v>
      </c>
      <c r="E135" s="102" t="str">
        <f ca="1">VLOOKUP(A135,'Orçamento Sintético'!$A:$H,5,0)</f>
        <v>m²</v>
      </c>
      <c r="F135" s="103"/>
      <c r="G135" s="104"/>
      <c r="H135" s="105">
        <f>SUM(H136:H137)</f>
        <v>9.6300000000000008</v>
      </c>
    </row>
    <row r="136" spans="1:8" ht="22.5">
      <c r="A136" s="86" t="str">
        <f ca="1">VLOOKUP(B136,'Insumos e Serviços'!$A:$F,3,0)</f>
        <v>Composição</v>
      </c>
      <c r="B136" s="100" t="s">
        <v>262</v>
      </c>
      <c r="C136" s="85" t="str">
        <f ca="1">VLOOKUP(B136,'Insumos e Serviços'!$A:$F,2,0)</f>
        <v>SINAPI</v>
      </c>
      <c r="D136" s="86" t="str">
        <f ca="1">VLOOKUP(B136,'Insumos e Serviços'!$A:$F,4,0)</f>
        <v>LASTRO COM MATERIAL GRANULAR, APLICAÇÃO EM PISOS OU RADIERS, ESPESSURA DE *5 CM*. AF_08/2017</v>
      </c>
      <c r="E136" s="85" t="str">
        <f ca="1">VLOOKUP(B136,'Insumos e Serviços'!$A:$F,5,0)</f>
        <v>m³</v>
      </c>
      <c r="F136" s="106">
        <v>0.05</v>
      </c>
      <c r="G136" s="88">
        <f ca="1">VLOOKUP(B136,'Insumos e Serviços'!$A:$F,6,0)</f>
        <v>176.01</v>
      </c>
      <c r="H136" s="88">
        <f>TRUNC(F136*G136,2)</f>
        <v>8.8000000000000007</v>
      </c>
    </row>
    <row r="137" spans="1:8" ht="15" thickBot="1">
      <c r="A137" s="86" t="str">
        <f ca="1">VLOOKUP(B137,'Insumos e Serviços'!$A:$F,3,0)</f>
        <v>Insumo</v>
      </c>
      <c r="B137" s="100" t="s">
        <v>260</v>
      </c>
      <c r="C137" s="85" t="str">
        <f ca="1">VLOOKUP(B137,'Insumos e Serviços'!$A:$F,2,0)</f>
        <v>SINAPI</v>
      </c>
      <c r="D137" s="86" t="str">
        <f ca="1">VLOOKUP(B137,'Insumos e Serviços'!$A:$F,4,0)</f>
        <v>LONA PLASTICA PRETA, E= 150 MICRA</v>
      </c>
      <c r="E137" s="85" t="str">
        <f ca="1">VLOOKUP(B137,'Insumos e Serviços'!$A:$F,5,0)</f>
        <v>m²</v>
      </c>
      <c r="F137" s="106">
        <v>1</v>
      </c>
      <c r="G137" s="88">
        <f ca="1">VLOOKUP(B137,'Insumos e Serviços'!$A:$F,6,0)</f>
        <v>0.83</v>
      </c>
      <c r="H137" s="88">
        <f>TRUNC(F137*G137,2)</f>
        <v>0.83</v>
      </c>
    </row>
    <row r="138" spans="1:8" ht="15" thickTop="1">
      <c r="A138" s="151"/>
      <c r="B138" s="151"/>
      <c r="C138" s="151"/>
      <c r="D138" s="151"/>
      <c r="E138" s="151"/>
      <c r="F138" s="151"/>
      <c r="G138" s="151"/>
      <c r="H138" s="151"/>
    </row>
    <row r="139" spans="1:8" ht="22.5">
      <c r="A139" s="150" t="s">
        <v>635</v>
      </c>
      <c r="B139" s="102" t="str">
        <f ca="1">VLOOKUP(A139,'Orçamento Sintético'!$A:$H,2,0)</f>
        <v xml:space="preserve"> MPDFT0907 </v>
      </c>
      <c r="C139" s="102" t="str">
        <f ca="1">VLOOKUP(A139,'Orçamento Sintético'!$A:$H,3,0)</f>
        <v>Próprio</v>
      </c>
      <c r="D139" s="101" t="str">
        <f ca="1">VLOOKUP(A139,'Orçamento Sintético'!$A:$H,4,0)</f>
        <v>Copia da SINAPI (87263) - Porcelanato para escada 32 x 60 cm com friso, linha Mineral Técnica (cód. 21757E), cor Argento, acabamento natural Fab. Portobello</v>
      </c>
      <c r="E139" s="102" t="str">
        <f ca="1">VLOOKUP(A139,'Orçamento Sintético'!$A:$H,5,0)</f>
        <v>m²</v>
      </c>
      <c r="F139" s="103"/>
      <c r="G139" s="104"/>
      <c r="H139" s="105">
        <f>SUM(H140:H144)</f>
        <v>108.31</v>
      </c>
    </row>
    <row r="140" spans="1:8">
      <c r="A140" s="86" t="str">
        <f ca="1">VLOOKUP(B140,'Insumos e Serviços'!$A:$F,3,0)</f>
        <v>Composição</v>
      </c>
      <c r="B140" s="100" t="s">
        <v>242</v>
      </c>
      <c r="C140" s="85" t="str">
        <f ca="1">VLOOKUP(B140,'Insumos e Serviços'!$A:$F,2,0)</f>
        <v>SINAPI</v>
      </c>
      <c r="D140" s="86" t="str">
        <f ca="1">VLOOKUP(B140,'Insumos e Serviços'!$A:$F,4,0)</f>
        <v>AZULEJISTA OU LADRILHISTA COM ENCARGOS COMPLEMENTARES</v>
      </c>
      <c r="E140" s="85" t="str">
        <f ca="1">VLOOKUP(B140,'Insumos e Serviços'!$A:$F,5,0)</f>
        <v>H</v>
      </c>
      <c r="F140" s="106">
        <v>0.44</v>
      </c>
      <c r="G140" s="88">
        <f ca="1">VLOOKUP(B140,'Insumos e Serviços'!$A:$F,6,0)</f>
        <v>23.17</v>
      </c>
      <c r="H140" s="88">
        <f>TRUNC(F140*G140,2)</f>
        <v>10.19</v>
      </c>
    </row>
    <row r="141" spans="1:8">
      <c r="A141" s="86" t="str">
        <f ca="1">VLOOKUP(B141,'Insumos e Serviços'!$A:$F,3,0)</f>
        <v>Composição</v>
      </c>
      <c r="B141" s="100" t="s">
        <v>1054</v>
      </c>
      <c r="C141" s="85" t="str">
        <f ca="1">VLOOKUP(B141,'Insumos e Serviços'!$A:$F,2,0)</f>
        <v>SINAPI</v>
      </c>
      <c r="D141" s="86" t="str">
        <f ca="1">VLOOKUP(B141,'Insumos e Serviços'!$A:$F,4,0)</f>
        <v>SERVENTE COM ENCARGOS COMPLEMENTARES</v>
      </c>
      <c r="E141" s="85" t="str">
        <f ca="1">VLOOKUP(B141,'Insumos e Serviços'!$A:$F,5,0)</f>
        <v>H</v>
      </c>
      <c r="F141" s="106">
        <v>0.2</v>
      </c>
      <c r="G141" s="88">
        <f ca="1">VLOOKUP(B141,'Insumos e Serviços'!$A:$F,6,0)</f>
        <v>17.170000000000002</v>
      </c>
      <c r="H141" s="88">
        <f>TRUNC(F141*G141,2)</f>
        <v>3.43</v>
      </c>
    </row>
    <row r="142" spans="1:8">
      <c r="A142" s="86" t="str">
        <f ca="1">VLOOKUP(B142,'Insumos e Serviços'!$A:$F,3,0)</f>
        <v>Insumo</v>
      </c>
      <c r="B142" s="100" t="s">
        <v>258</v>
      </c>
      <c r="C142" s="85" t="str">
        <f ca="1">VLOOKUP(B142,'Insumos e Serviços'!$A:$F,2,0)</f>
        <v>SINAPI</v>
      </c>
      <c r="D142" s="86" t="str">
        <f ca="1">VLOOKUP(B142,'Insumos e Serviços'!$A:$F,4,0)</f>
        <v>REJUNTE CIMENTICIO, QUALQUER COR</v>
      </c>
      <c r="E142" s="85" t="str">
        <f ca="1">VLOOKUP(B142,'Insumos e Serviços'!$A:$F,5,0)</f>
        <v>KG</v>
      </c>
      <c r="F142" s="106">
        <v>0.14000000000000001</v>
      </c>
      <c r="G142" s="88">
        <f ca="1">VLOOKUP(B142,'Insumos e Serviços'!$A:$F,6,0)</f>
        <v>2.64</v>
      </c>
      <c r="H142" s="88">
        <f>TRUNC(F142*G142,2)</f>
        <v>0.36</v>
      </c>
    </row>
    <row r="143" spans="1:8">
      <c r="A143" s="86" t="str">
        <f ca="1">VLOOKUP(B143,'Insumos e Serviços'!$A:$F,3,0)</f>
        <v>Insumo</v>
      </c>
      <c r="B143" s="100" t="s">
        <v>256</v>
      </c>
      <c r="C143" s="85" t="str">
        <f ca="1">VLOOKUP(B143,'Insumos e Serviços'!$A:$F,2,0)</f>
        <v>SINAPI</v>
      </c>
      <c r="D143" s="86" t="str">
        <f ca="1">VLOOKUP(B143,'Insumos e Serviços'!$A:$F,4,0)</f>
        <v>ARGAMASSA COLANTE AC II</v>
      </c>
      <c r="E143" s="85" t="str">
        <f ca="1">VLOOKUP(B143,'Insumos e Serviços'!$A:$F,5,0)</f>
        <v>KG</v>
      </c>
      <c r="F143" s="106">
        <v>8.6199999999999992</v>
      </c>
      <c r="G143" s="88">
        <f ca="1">VLOOKUP(B143,'Insumos e Serviços'!$A:$F,6,0)</f>
        <v>0.83</v>
      </c>
      <c r="H143" s="88">
        <f>TRUNC(F143*G143,2)</f>
        <v>7.15</v>
      </c>
    </row>
    <row r="144" spans="1:8" ht="23.25" thickBot="1">
      <c r="A144" s="86" t="str">
        <f ca="1">VLOOKUP(B144,'Insumos e Serviços'!$A:$F,3,0)</f>
        <v>Insumo</v>
      </c>
      <c r="B144" s="100" t="s">
        <v>254</v>
      </c>
      <c r="C144" s="85" t="str">
        <f ca="1">VLOOKUP(B144,'Insumos e Serviços'!$A:$F,2,0)</f>
        <v>Próprio</v>
      </c>
      <c r="D144" s="86" t="str">
        <f ca="1">VLOOKUP(B144,'Insumos e Serviços'!$A:$F,4,0)</f>
        <v>Porcelanato para escada 32 x 60 cm com friso, linha Mineral Técnica (cód. 21757E), cor Argento, acabamento natural Fab. Portobello</v>
      </c>
      <c r="E144" s="85" t="str">
        <f ca="1">VLOOKUP(B144,'Insumos e Serviços'!$A:$F,5,0)</f>
        <v>m</v>
      </c>
      <c r="F144" s="106">
        <v>1.07</v>
      </c>
      <c r="G144" s="88">
        <f ca="1">VLOOKUP(B144,'Insumos e Serviços'!$A:$F,6,0)</f>
        <v>81.48</v>
      </c>
      <c r="H144" s="88">
        <f>TRUNC(F144*G144,2)</f>
        <v>87.18</v>
      </c>
    </row>
    <row r="145" spans="1:8" ht="15" thickTop="1">
      <c r="A145" s="151"/>
      <c r="B145" s="151"/>
      <c r="C145" s="151"/>
      <c r="D145" s="151"/>
      <c r="E145" s="151"/>
      <c r="F145" s="151"/>
      <c r="G145" s="151"/>
      <c r="H145" s="151"/>
    </row>
    <row r="146" spans="1:8">
      <c r="A146" s="107" t="s">
        <v>638</v>
      </c>
      <c r="B146" s="108"/>
      <c r="C146" s="107"/>
      <c r="D146" s="107" t="s">
        <v>639</v>
      </c>
      <c r="E146" s="108"/>
      <c r="F146" s="109"/>
      <c r="G146" s="110"/>
      <c r="H146" s="110"/>
    </row>
    <row r="147" spans="1:8" ht="22.5">
      <c r="A147" s="150" t="s">
        <v>646</v>
      </c>
      <c r="B147" s="102" t="str">
        <f ca="1">VLOOKUP(A147,'Orçamento Sintético'!$A:$H,2,0)</f>
        <v xml:space="preserve"> MPDFT1049 </v>
      </c>
      <c r="C147" s="102" t="str">
        <f ca="1">VLOOKUP(A147,'Orçamento Sintético'!$A:$H,3,0)</f>
        <v>Próprio</v>
      </c>
      <c r="D147" s="101" t="str">
        <f ca="1">VLOOKUP(A147,'Orçamento Sintético'!$A:$H,4,0)</f>
        <v>Cópia SINAPI (72200) - Laminado melamínico, acabamento texturizado, Polar, espessura 1,3mm, referência L190, fab. Fórmica</v>
      </c>
      <c r="E147" s="102" t="str">
        <f ca="1">VLOOKUP(A147,'Orçamento Sintético'!$A:$H,5,0)</f>
        <v>m²</v>
      </c>
      <c r="F147" s="103"/>
      <c r="G147" s="104"/>
      <c r="H147" s="105">
        <f>SUM(H148:H151)</f>
        <v>112.13</v>
      </c>
    </row>
    <row r="148" spans="1:8">
      <c r="A148" s="86" t="str">
        <f ca="1">VLOOKUP(B148,'Insumos e Serviços'!$A:$F,3,0)</f>
        <v>Composição</v>
      </c>
      <c r="B148" s="100" t="s">
        <v>252</v>
      </c>
      <c r="C148" s="85" t="str">
        <f ca="1">VLOOKUP(B148,'Insumos e Serviços'!$A:$F,2,0)</f>
        <v>SINAPI</v>
      </c>
      <c r="D148" s="86" t="str">
        <f ca="1">VLOOKUP(B148,'Insumos e Serviços'!$A:$F,4,0)</f>
        <v>AJUDANTE DE CARPINTEIRO COM ENCARGOS COMPLEMENTARES</v>
      </c>
      <c r="E148" s="85" t="str">
        <f ca="1">VLOOKUP(B148,'Insumos e Serviços'!$A:$F,5,0)</f>
        <v>H</v>
      </c>
      <c r="F148" s="106">
        <v>0.18</v>
      </c>
      <c r="G148" s="88">
        <f ca="1">VLOOKUP(B148,'Insumos e Serviços'!$A:$F,6,0)</f>
        <v>19.440000000000001</v>
      </c>
      <c r="H148" s="88">
        <f>TRUNC(F148*G148,2)</f>
        <v>3.49</v>
      </c>
    </row>
    <row r="149" spans="1:8">
      <c r="A149" s="86" t="str">
        <f ca="1">VLOOKUP(B149,'Insumos e Serviços'!$A:$F,3,0)</f>
        <v>Composição</v>
      </c>
      <c r="B149" s="100" t="s">
        <v>250</v>
      </c>
      <c r="C149" s="85" t="str">
        <f ca="1">VLOOKUP(B149,'Insumos e Serviços'!$A:$F,2,0)</f>
        <v>SINAPI</v>
      </c>
      <c r="D149" s="86" t="str">
        <f ca="1">VLOOKUP(B149,'Insumos e Serviços'!$A:$F,4,0)</f>
        <v>CARPINTEIRO DE ESQUADRIA COM ENCARGOS COMPLEMENTARES</v>
      </c>
      <c r="E149" s="85" t="str">
        <f ca="1">VLOOKUP(B149,'Insumos e Serviços'!$A:$F,5,0)</f>
        <v>H</v>
      </c>
      <c r="F149" s="106">
        <v>0.18</v>
      </c>
      <c r="G149" s="88">
        <f ca="1">VLOOKUP(B149,'Insumos e Serviços'!$A:$F,6,0)</f>
        <v>23.07</v>
      </c>
      <c r="H149" s="88">
        <f>TRUNC(F149*G149,2)</f>
        <v>4.1500000000000004</v>
      </c>
    </row>
    <row r="150" spans="1:8">
      <c r="A150" s="86" t="str">
        <f ca="1">VLOOKUP(B150,'Insumos e Serviços'!$A:$F,3,0)</f>
        <v>Insumo</v>
      </c>
      <c r="B150" s="100" t="s">
        <v>190</v>
      </c>
      <c r="C150" s="85" t="str">
        <f ca="1">VLOOKUP(B150,'Insumos e Serviços'!$A:$F,2,0)</f>
        <v>SINAPI</v>
      </c>
      <c r="D150" s="86" t="str">
        <f ca="1">VLOOKUP(B150,'Insumos e Serviços'!$A:$F,4,0)</f>
        <v>ADESIVO ACRILICO/COLA DE CONTATO</v>
      </c>
      <c r="E150" s="85" t="str">
        <f ca="1">VLOOKUP(B150,'Insumos e Serviços'!$A:$F,5,0)</f>
        <v>KG</v>
      </c>
      <c r="F150" s="106">
        <v>0.9</v>
      </c>
      <c r="G150" s="88">
        <f ca="1">VLOOKUP(B150,'Insumos e Serviços'!$A:$F,6,0)</f>
        <v>26.82</v>
      </c>
      <c r="H150" s="88">
        <f>TRUNC(F150*G150,2)</f>
        <v>24.13</v>
      </c>
    </row>
    <row r="151" spans="1:8" ht="23.25" thickBot="1">
      <c r="A151" s="86" t="str">
        <f ca="1">VLOOKUP(B151,'Insumos e Serviços'!$A:$F,3,0)</f>
        <v>Insumo</v>
      </c>
      <c r="B151" s="100" t="s">
        <v>248</v>
      </c>
      <c r="C151" s="85" t="str">
        <f ca="1">VLOOKUP(B151,'Insumos e Serviços'!$A:$F,2,0)</f>
        <v>Próprio</v>
      </c>
      <c r="D151" s="86" t="str">
        <f ca="1">VLOOKUP(B151,'Insumos e Serviços'!$A:$F,4,0)</f>
        <v>Laminado melamínico, acabamento texturizado, cor branca, espessura 1,3mm, referência L190, fab. Fórmica</v>
      </c>
      <c r="E151" s="85" t="str">
        <f ca="1">VLOOKUP(B151,'Insumos e Serviços'!$A:$F,5,0)</f>
        <v>m²</v>
      </c>
      <c r="F151" s="106">
        <v>1.05</v>
      </c>
      <c r="G151" s="88">
        <f ca="1">VLOOKUP(B151,'Insumos e Serviços'!$A:$F,6,0)</f>
        <v>76.540000000000006</v>
      </c>
      <c r="H151" s="88">
        <f>TRUNC(F151*G151,2)</f>
        <v>80.36</v>
      </c>
    </row>
    <row r="152" spans="1:8" ht="15" thickTop="1">
      <c r="A152" s="151"/>
      <c r="B152" s="151"/>
      <c r="C152" s="151"/>
      <c r="D152" s="151"/>
      <c r="E152" s="151"/>
      <c r="F152" s="151"/>
      <c r="G152" s="151"/>
      <c r="H152" s="151"/>
    </row>
    <row r="153" spans="1:8" ht="22.5">
      <c r="A153" s="150" t="s">
        <v>649</v>
      </c>
      <c r="B153" s="102" t="str">
        <f ca="1">VLOOKUP(A153,'Orçamento Sintético'!$A:$H,2,0)</f>
        <v xml:space="preserve"> MPDFT0921 </v>
      </c>
      <c r="C153" s="102" t="str">
        <f ca="1">VLOOKUP(A153,'Orçamento Sintético'!$A:$H,3,0)</f>
        <v>Próprio</v>
      </c>
      <c r="D153" s="101" t="str">
        <f ca="1">VLOOKUP(A153,'Orçamento Sintético'!$A:$H,4,0)</f>
        <v>Copia da SINAPI (87242) - Cerâmica grês, 30x60cm, linha White Home 97745E, cor Bianco Bold, fab. Portobello</v>
      </c>
      <c r="E153" s="102" t="str">
        <f ca="1">VLOOKUP(A153,'Orçamento Sintético'!$A:$H,5,0)</f>
        <v>m²</v>
      </c>
      <c r="F153" s="103"/>
      <c r="G153" s="104"/>
      <c r="H153" s="105">
        <f>SUM(H154:H157)</f>
        <v>84.75</v>
      </c>
    </row>
    <row r="154" spans="1:8">
      <c r="A154" s="86" t="str">
        <f ca="1">VLOOKUP(B154,'Insumos e Serviços'!$A:$F,3,0)</f>
        <v>Composição</v>
      </c>
      <c r="B154" s="100" t="s">
        <v>242</v>
      </c>
      <c r="C154" s="85" t="str">
        <f ca="1">VLOOKUP(B154,'Insumos e Serviços'!$A:$F,2,0)</f>
        <v>SINAPI</v>
      </c>
      <c r="D154" s="86" t="str">
        <f ca="1">VLOOKUP(B154,'Insumos e Serviços'!$A:$F,4,0)</f>
        <v>AZULEJISTA OU LADRILHISTA COM ENCARGOS COMPLEMENTARES</v>
      </c>
      <c r="E154" s="85" t="str">
        <f ca="1">VLOOKUP(B154,'Insumos e Serviços'!$A:$F,5,0)</f>
        <v>H</v>
      </c>
      <c r="F154" s="106">
        <v>1.29</v>
      </c>
      <c r="G154" s="88">
        <f ca="1">VLOOKUP(B154,'Insumos e Serviços'!$A:$F,6,0)</f>
        <v>23.17</v>
      </c>
      <c r="H154" s="88">
        <f>TRUNC(F154*G154,2)</f>
        <v>29.88</v>
      </c>
    </row>
    <row r="155" spans="1:8">
      <c r="A155" s="86" t="str">
        <f ca="1">VLOOKUP(B155,'Insumos e Serviços'!$A:$F,3,0)</f>
        <v>Composição</v>
      </c>
      <c r="B155" s="100" t="s">
        <v>1054</v>
      </c>
      <c r="C155" s="85" t="str">
        <f ca="1">VLOOKUP(B155,'Insumos e Serviços'!$A:$F,2,0)</f>
        <v>SINAPI</v>
      </c>
      <c r="D155" s="86" t="str">
        <f ca="1">VLOOKUP(B155,'Insumos e Serviços'!$A:$F,4,0)</f>
        <v>SERVENTE COM ENCARGOS COMPLEMENTARES</v>
      </c>
      <c r="E155" s="85" t="str">
        <f ca="1">VLOOKUP(B155,'Insumos e Serviços'!$A:$F,5,0)</f>
        <v>H</v>
      </c>
      <c r="F155" s="106">
        <v>0.65</v>
      </c>
      <c r="G155" s="88">
        <f ca="1">VLOOKUP(B155,'Insumos e Serviços'!$A:$F,6,0)</f>
        <v>17.170000000000002</v>
      </c>
      <c r="H155" s="88">
        <f>TRUNC(F155*G155,2)</f>
        <v>11.16</v>
      </c>
    </row>
    <row r="156" spans="1:8">
      <c r="A156" s="86" t="str">
        <f ca="1">VLOOKUP(B156,'Insumos e Serviços'!$A:$F,3,0)</f>
        <v>Insumo</v>
      </c>
      <c r="B156" s="100" t="s">
        <v>246</v>
      </c>
      <c r="C156" s="85" t="str">
        <f ca="1">VLOOKUP(B156,'Insumos e Serviços'!$A:$F,2,0)</f>
        <v>SINAPI</v>
      </c>
      <c r="D156" s="86" t="str">
        <f ca="1">VLOOKUP(B156,'Insumos e Serviços'!$A:$F,4,0)</f>
        <v>ARGAMASSA COLANTE TIPO AC III E</v>
      </c>
      <c r="E156" s="85" t="str">
        <f ca="1">VLOOKUP(B156,'Insumos e Serviços'!$A:$F,5,0)</f>
        <v>KG</v>
      </c>
      <c r="F156" s="106">
        <v>7.69</v>
      </c>
      <c r="G156" s="88">
        <f ca="1">VLOOKUP(B156,'Insumos e Serviços'!$A:$F,6,0)</f>
        <v>1.58</v>
      </c>
      <c r="H156" s="88">
        <f>TRUNC(F156*G156,2)</f>
        <v>12.15</v>
      </c>
    </row>
    <row r="157" spans="1:8" ht="15" thickBot="1">
      <c r="A157" s="86" t="str">
        <f ca="1">VLOOKUP(B157,'Insumos e Serviços'!$A:$F,3,0)</f>
        <v>Insumo</v>
      </c>
      <c r="B157" s="100" t="s">
        <v>244</v>
      </c>
      <c r="C157" s="85" t="str">
        <f ca="1">VLOOKUP(B157,'Insumos e Serviços'!$A:$F,2,0)</f>
        <v>Próprio</v>
      </c>
      <c r="D157" s="86" t="str">
        <f ca="1">VLOOKUP(B157,'Insumos e Serviços'!$A:$F,4,0)</f>
        <v>Cerâmica grês, 30x60cm, linha White Home, cor Idea Bianco Bold, fab. Portobello</v>
      </c>
      <c r="E157" s="85" t="str">
        <f ca="1">VLOOKUP(B157,'Insumos e Serviços'!$A:$F,5,0)</f>
        <v>m²</v>
      </c>
      <c r="F157" s="106">
        <v>1.1599999999999999</v>
      </c>
      <c r="G157" s="88">
        <f ca="1">VLOOKUP(B157,'Insumos e Serviços'!$A:$F,6,0)</f>
        <v>27.21</v>
      </c>
      <c r="H157" s="88">
        <f>TRUNC(F157*G157,2)</f>
        <v>31.56</v>
      </c>
    </row>
    <row r="158" spans="1:8" ht="15" thickTop="1">
      <c r="A158" s="151"/>
      <c r="B158" s="151"/>
      <c r="C158" s="151"/>
      <c r="D158" s="151"/>
      <c r="E158" s="151"/>
      <c r="F158" s="151"/>
      <c r="G158" s="151"/>
      <c r="H158" s="151"/>
    </row>
    <row r="159" spans="1:8" ht="33.75">
      <c r="A159" s="150" t="s">
        <v>652</v>
      </c>
      <c r="B159" s="102" t="str">
        <f ca="1">VLOOKUP(A159,'Orçamento Sintético'!$A:$H,2,0)</f>
        <v xml:space="preserve"> MPDFT1045 </v>
      </c>
      <c r="C159" s="102" t="str">
        <f ca="1">VLOOKUP(A159,'Orçamento Sintético'!$A:$H,3,0)</f>
        <v>Próprio</v>
      </c>
      <c r="D159" s="101" t="str">
        <f ca="1">VLOOKUP(A159,'Orçamento Sintético'!$A:$H,4,0)</f>
        <v>Cópia SINAPI (87242) - Pastilha de porcelana 5,0x5,0cm, linha Engenharia, cor Boráx, fab. Atlas (ref.SG8414), assentada com argamassa pré-fabricada, incluindo rejuntamento</v>
      </c>
      <c r="E159" s="102" t="str">
        <f ca="1">VLOOKUP(A159,'Orçamento Sintético'!$A:$H,5,0)</f>
        <v>m²</v>
      </c>
      <c r="F159" s="103"/>
      <c r="G159" s="104"/>
      <c r="H159" s="105">
        <f>SUM(H160:H163)</f>
        <v>138.37</v>
      </c>
    </row>
    <row r="160" spans="1:8">
      <c r="A160" s="86" t="str">
        <f ca="1">VLOOKUP(B160,'Insumos e Serviços'!$A:$F,3,0)</f>
        <v>Composição</v>
      </c>
      <c r="B160" s="100" t="s">
        <v>242</v>
      </c>
      <c r="C160" s="85" t="str">
        <f ca="1">VLOOKUP(B160,'Insumos e Serviços'!$A:$F,2,0)</f>
        <v>SINAPI</v>
      </c>
      <c r="D160" s="86" t="str">
        <f ca="1">VLOOKUP(B160,'Insumos e Serviços'!$A:$F,4,0)</f>
        <v>AZULEJISTA OU LADRILHISTA COM ENCARGOS COMPLEMENTARES</v>
      </c>
      <c r="E160" s="85" t="str">
        <f ca="1">VLOOKUP(B160,'Insumos e Serviços'!$A:$F,5,0)</f>
        <v>H</v>
      </c>
      <c r="F160" s="106">
        <v>1.29</v>
      </c>
      <c r="G160" s="88">
        <f ca="1">VLOOKUP(B160,'Insumos e Serviços'!$A:$F,6,0)</f>
        <v>23.17</v>
      </c>
      <c r="H160" s="88">
        <f>TRUNC(F160*G160,2)</f>
        <v>29.88</v>
      </c>
    </row>
    <row r="161" spans="1:8">
      <c r="A161" s="86" t="str">
        <f ca="1">VLOOKUP(B161,'Insumos e Serviços'!$A:$F,3,0)</f>
        <v>Composição</v>
      </c>
      <c r="B161" s="100" t="s">
        <v>1054</v>
      </c>
      <c r="C161" s="85" t="str">
        <f ca="1">VLOOKUP(B161,'Insumos e Serviços'!$A:$F,2,0)</f>
        <v>SINAPI</v>
      </c>
      <c r="D161" s="86" t="str">
        <f ca="1">VLOOKUP(B161,'Insumos e Serviços'!$A:$F,4,0)</f>
        <v>SERVENTE COM ENCARGOS COMPLEMENTARES</v>
      </c>
      <c r="E161" s="85" t="str">
        <f ca="1">VLOOKUP(B161,'Insumos e Serviços'!$A:$F,5,0)</f>
        <v>H</v>
      </c>
      <c r="F161" s="106">
        <v>0.65</v>
      </c>
      <c r="G161" s="88">
        <f ca="1">VLOOKUP(B161,'Insumos e Serviços'!$A:$F,6,0)</f>
        <v>17.170000000000002</v>
      </c>
      <c r="H161" s="88">
        <f>TRUNC(F161*G161,2)</f>
        <v>11.16</v>
      </c>
    </row>
    <row r="162" spans="1:8">
      <c r="A162" s="86" t="str">
        <f ca="1">VLOOKUP(B162,'Insumos e Serviços'!$A:$F,3,0)</f>
        <v>Insumo</v>
      </c>
      <c r="B162" s="100" t="s">
        <v>240</v>
      </c>
      <c r="C162" s="85" t="str">
        <f ca="1">VLOOKUP(B162,'Insumos e Serviços'!$A:$F,2,0)</f>
        <v>Próprio</v>
      </c>
      <c r="D162" s="86" t="str">
        <f ca="1">VLOOKUP(B162,'Insumos e Serviços'!$A:$F,4,0)</f>
        <v>Pastilha de porcelana 5,0x5,0cm, linha Engenharia, cor Boráx, fab. Atlas (ref.SG8414)</v>
      </c>
      <c r="E162" s="85" t="str">
        <f ca="1">VLOOKUP(B162,'Insumos e Serviços'!$A:$F,5,0)</f>
        <v>m²</v>
      </c>
      <c r="F162" s="106">
        <v>1.1599999999999999</v>
      </c>
      <c r="G162" s="88">
        <f ca="1">VLOOKUP(B162,'Insumos e Serviços'!$A:$F,6,0)</f>
        <v>74.760000000000005</v>
      </c>
      <c r="H162" s="88">
        <f>TRUNC(F162*G162,2)</f>
        <v>86.72</v>
      </c>
    </row>
    <row r="163" spans="1:8" ht="15" thickBot="1">
      <c r="A163" s="86" t="str">
        <f ca="1">VLOOKUP(B163,'Insumos e Serviços'!$A:$F,3,0)</f>
        <v>Insumo</v>
      </c>
      <c r="B163" s="100" t="s">
        <v>162</v>
      </c>
      <c r="C163" s="85" t="str">
        <f ca="1">VLOOKUP(B163,'Insumos e Serviços'!$A:$F,2,0)</f>
        <v>SINAPI</v>
      </c>
      <c r="D163" s="86" t="str">
        <f ca="1">VLOOKUP(B163,'Insumos e Serviços'!$A:$F,4,0)</f>
        <v>ARGAMASSA COLANTE TIPO AC III</v>
      </c>
      <c r="E163" s="85" t="str">
        <f ca="1">VLOOKUP(B163,'Insumos e Serviços'!$A:$F,5,0)</f>
        <v>KG</v>
      </c>
      <c r="F163" s="106">
        <v>7.69</v>
      </c>
      <c r="G163" s="88">
        <f ca="1">VLOOKUP(B163,'Insumos e Serviços'!$A:$F,6,0)</f>
        <v>1.38</v>
      </c>
      <c r="H163" s="88">
        <f>TRUNC(F163*G163,2)</f>
        <v>10.61</v>
      </c>
    </row>
    <row r="164" spans="1:8" ht="15" thickTop="1">
      <c r="A164" s="151"/>
      <c r="B164" s="151"/>
      <c r="C164" s="151"/>
      <c r="D164" s="151"/>
      <c r="E164" s="151"/>
      <c r="F164" s="151"/>
      <c r="G164" s="151"/>
      <c r="H164" s="151"/>
    </row>
    <row r="165" spans="1:8">
      <c r="A165" s="107" t="s">
        <v>655</v>
      </c>
      <c r="B165" s="108"/>
      <c r="C165" s="107"/>
      <c r="D165" s="107" t="s">
        <v>656</v>
      </c>
      <c r="E165" s="108"/>
      <c r="F165" s="109"/>
      <c r="G165" s="110"/>
      <c r="H165" s="110"/>
    </row>
    <row r="166" spans="1:8" ht="22.5">
      <c r="A166" s="150" t="s">
        <v>657</v>
      </c>
      <c r="B166" s="102" t="str">
        <f ca="1">VLOOKUP(A166,'Orçamento Sintético'!$A:$H,2,0)</f>
        <v xml:space="preserve"> MPDFT0866 </v>
      </c>
      <c r="C166" s="102" t="str">
        <f ca="1">VLOOKUP(A166,'Orçamento Sintético'!$A:$H,3,0)</f>
        <v>Próprio</v>
      </c>
      <c r="D166" s="101" t="str">
        <f ca="1">VLOOKUP(A166,'Orçamento Sintético'!$A:$H,4,0)</f>
        <v>Forro estruturado em placas de gesso acartonado, modelo D-112 unidirecional - 1ST 12,5/BR</v>
      </c>
      <c r="E166" s="102" t="str">
        <f ca="1">VLOOKUP(A166,'Orçamento Sintético'!$A:$H,5,0)</f>
        <v>m²</v>
      </c>
      <c r="F166" s="103"/>
      <c r="G166" s="104"/>
      <c r="H166" s="105">
        <f>SUM(H167:H169)</f>
        <v>94.78</v>
      </c>
    </row>
    <row r="167" spans="1:8">
      <c r="A167" s="86" t="str">
        <f ca="1">VLOOKUP(B167,'Insumos e Serviços'!$A:$F,3,0)</f>
        <v>Composição</v>
      </c>
      <c r="B167" s="100" t="s">
        <v>238</v>
      </c>
      <c r="C167" s="85" t="str">
        <f ca="1">VLOOKUP(B167,'Insumos e Serviços'!$A:$F,2,0)</f>
        <v>SINAPI</v>
      </c>
      <c r="D167" s="86" t="str">
        <f ca="1">VLOOKUP(B167,'Insumos e Serviços'!$A:$F,4,0)</f>
        <v>GESSEIRO COM ENCARGOS COMPLEMENTARES</v>
      </c>
      <c r="E167" s="85" t="str">
        <f ca="1">VLOOKUP(B167,'Insumos e Serviços'!$A:$F,5,0)</f>
        <v>H</v>
      </c>
      <c r="F167" s="106">
        <v>0.53439999999999999</v>
      </c>
      <c r="G167" s="88">
        <f ca="1">VLOOKUP(B167,'Insumos e Serviços'!$A:$F,6,0)</f>
        <v>23.13</v>
      </c>
      <c r="H167" s="88">
        <f>TRUNC(F167*G167,2)</f>
        <v>12.36</v>
      </c>
    </row>
    <row r="168" spans="1:8">
      <c r="A168" s="86" t="str">
        <f ca="1">VLOOKUP(B168,'Insumos e Serviços'!$A:$F,3,0)</f>
        <v>Composição</v>
      </c>
      <c r="B168" s="100" t="s">
        <v>1054</v>
      </c>
      <c r="C168" s="85" t="str">
        <f ca="1">VLOOKUP(B168,'Insumos e Serviços'!$A:$F,2,0)</f>
        <v>SINAPI</v>
      </c>
      <c r="D168" s="86" t="str">
        <f ca="1">VLOOKUP(B168,'Insumos e Serviços'!$A:$F,4,0)</f>
        <v>SERVENTE COM ENCARGOS COMPLEMENTARES</v>
      </c>
      <c r="E168" s="85" t="str">
        <f ca="1">VLOOKUP(B168,'Insumos e Serviços'!$A:$F,5,0)</f>
        <v>H</v>
      </c>
      <c r="F168" s="106">
        <v>0.53439999999999999</v>
      </c>
      <c r="G168" s="88">
        <f ca="1">VLOOKUP(B168,'Insumos e Serviços'!$A:$F,6,0)</f>
        <v>17.170000000000002</v>
      </c>
      <c r="H168" s="88">
        <f>TRUNC(F168*G168,2)</f>
        <v>9.17</v>
      </c>
    </row>
    <row r="169" spans="1:8" ht="15" thickBot="1">
      <c r="A169" s="86" t="str">
        <f ca="1">VLOOKUP(B169,'Insumos e Serviços'!$A:$F,3,0)</f>
        <v>Insumo</v>
      </c>
      <c r="B169" s="100" t="s">
        <v>236</v>
      </c>
      <c r="C169" s="85" t="str">
        <f ca="1">VLOOKUP(B169,'Insumos e Serviços'!$A:$F,2,0)</f>
        <v>Próprio</v>
      </c>
      <c r="D169" s="86" t="str">
        <f ca="1">VLOOKUP(B169,'Insumos e Serviços'!$A:$F,4,0)</f>
        <v>Forro estruturado em placas de gesso acartonado, modelo D-112 uniderecional - 1ST 12,5/BR</v>
      </c>
      <c r="E169" s="85" t="str">
        <f ca="1">VLOOKUP(B169,'Insumos e Serviços'!$A:$F,5,0)</f>
        <v>m²</v>
      </c>
      <c r="F169" s="106">
        <v>1.05</v>
      </c>
      <c r="G169" s="88">
        <f ca="1">VLOOKUP(B169,'Insumos e Serviços'!$A:$F,6,0)</f>
        <v>69.77</v>
      </c>
      <c r="H169" s="88">
        <f>TRUNC(F169*G169,2)</f>
        <v>73.25</v>
      </c>
    </row>
    <row r="170" spans="1:8" ht="15" thickTop="1">
      <c r="A170" s="151"/>
      <c r="B170" s="151"/>
      <c r="C170" s="151"/>
      <c r="D170" s="151"/>
      <c r="E170" s="151"/>
      <c r="F170" s="151"/>
      <c r="G170" s="151"/>
      <c r="H170" s="151"/>
    </row>
    <row r="171" spans="1:8" ht="22.5">
      <c r="A171" s="150" t="s">
        <v>660</v>
      </c>
      <c r="B171" s="102" t="str">
        <f ca="1">VLOOKUP(A171,'Orçamento Sintético'!$A:$H,2,0)</f>
        <v xml:space="preserve"> MPDFT0015 </v>
      </c>
      <c r="C171" s="102" t="str">
        <f ca="1">VLOOKUP(A171,'Orçamento Sintético'!$A:$H,3,0)</f>
        <v>Próprio</v>
      </c>
      <c r="D171" s="101" t="str">
        <f ca="1">VLOOKUP(A171,'Orçamento Sintético'!$A:$H,4,0)</f>
        <v>Copia da SINAPI (96121) - Perfil tabica fechada, lisa, formato z, em aço galvanizado natural, largura total na horizontal 40mm, para estrutura forro drywall</v>
      </c>
      <c r="E171" s="102" t="str">
        <f ca="1">VLOOKUP(A171,'Orçamento Sintético'!$A:$H,5,0)</f>
        <v>M</v>
      </c>
      <c r="F171" s="103"/>
      <c r="G171" s="104"/>
      <c r="H171" s="105">
        <f>SUM(H172:H176)</f>
        <v>13.41</v>
      </c>
    </row>
    <row r="172" spans="1:8">
      <c r="A172" s="86" t="str">
        <f ca="1">VLOOKUP(B172,'Insumos e Serviços'!$A:$F,3,0)</f>
        <v>Composição</v>
      </c>
      <c r="B172" s="100" t="s">
        <v>234</v>
      </c>
      <c r="C172" s="85" t="str">
        <f ca="1">VLOOKUP(B172,'Insumos e Serviços'!$A:$F,2,0)</f>
        <v>SINAPI</v>
      </c>
      <c r="D172" s="86" t="str">
        <f ca="1">VLOOKUP(B172,'Insumos e Serviços'!$A:$F,4,0)</f>
        <v>MONTADOR DE ESTRUTURA METÁLICA COM ENCARGOS COMPLEMENTARES</v>
      </c>
      <c r="E172" s="85" t="str">
        <f ca="1">VLOOKUP(B172,'Insumos e Serviços'!$A:$F,5,0)</f>
        <v>H</v>
      </c>
      <c r="F172" s="106">
        <v>0.14680000000000001</v>
      </c>
      <c r="G172" s="88">
        <f ca="1">VLOOKUP(B172,'Insumos e Serviços'!$A:$F,6,0)</f>
        <v>17.739999999999998</v>
      </c>
      <c r="H172" s="88">
        <f>TRUNC(F172*G172,2)</f>
        <v>2.6</v>
      </c>
    </row>
    <row r="173" spans="1:8">
      <c r="A173" s="86" t="str">
        <f ca="1">VLOOKUP(B173,'Insumos e Serviços'!$A:$F,3,0)</f>
        <v>Composição</v>
      </c>
      <c r="B173" s="100" t="s">
        <v>1054</v>
      </c>
      <c r="C173" s="85" t="str">
        <f ca="1">VLOOKUP(B173,'Insumos e Serviços'!$A:$F,2,0)</f>
        <v>SINAPI</v>
      </c>
      <c r="D173" s="86" t="str">
        <f ca="1">VLOOKUP(B173,'Insumos e Serviços'!$A:$F,4,0)</f>
        <v>SERVENTE COM ENCARGOS COMPLEMENTARES</v>
      </c>
      <c r="E173" s="85" t="str">
        <f ca="1">VLOOKUP(B173,'Insumos e Serviços'!$A:$F,5,0)</f>
        <v>H</v>
      </c>
      <c r="F173" s="106">
        <v>0.14680000000000001</v>
      </c>
      <c r="G173" s="88">
        <f ca="1">VLOOKUP(B173,'Insumos e Serviços'!$A:$F,6,0)</f>
        <v>17.170000000000002</v>
      </c>
      <c r="H173" s="88">
        <f>TRUNC(F173*G173,2)</f>
        <v>2.52</v>
      </c>
    </row>
    <row r="174" spans="1:8" ht="22.5">
      <c r="A174" s="86" t="str">
        <f ca="1">VLOOKUP(B174,'Insumos e Serviços'!$A:$F,3,0)</f>
        <v>Insumo</v>
      </c>
      <c r="B174" s="100" t="s">
        <v>232</v>
      </c>
      <c r="C174" s="85" t="str">
        <f ca="1">VLOOKUP(B174,'Insumos e Serviços'!$A:$F,2,0)</f>
        <v>SINAPI</v>
      </c>
      <c r="D174" s="86" t="str">
        <f ca="1">VLOOKUP(B174,'Insumos e Serviços'!$A:$F,4,0)</f>
        <v>PARAFUSO DRY WALL, EM ACO ZINCADO, CABECA LENTILHA E PONTA BROCA (LB), LARGURA 4,2 MM, COMPRIMENTO 13 MM</v>
      </c>
      <c r="E174" s="85" t="str">
        <f ca="1">VLOOKUP(B174,'Insumos e Serviços'!$A:$F,5,0)</f>
        <v>UN</v>
      </c>
      <c r="F174" s="106">
        <v>0.58330000000000004</v>
      </c>
      <c r="G174" s="88">
        <f ca="1">VLOOKUP(B174,'Insumos e Serviços'!$A:$F,6,0)</f>
        <v>0.12</v>
      </c>
      <c r="H174" s="88">
        <f>TRUNC(F174*G174,2)</f>
        <v>0.06</v>
      </c>
    </row>
    <row r="175" spans="1:8" ht="22.5">
      <c r="A175" s="86" t="str">
        <f ca="1">VLOOKUP(B175,'Insumos e Serviços'!$A:$F,3,0)</f>
        <v>Insumo</v>
      </c>
      <c r="B175" s="100" t="s">
        <v>230</v>
      </c>
      <c r="C175" s="85" t="str">
        <f ca="1">VLOOKUP(B175,'Insumos e Serviços'!$A:$F,2,0)</f>
        <v>SINAPI</v>
      </c>
      <c r="D175" s="86" t="str">
        <f ca="1">VLOOKUP(B175,'Insumos e Serviços'!$A:$F,4,0)</f>
        <v>PARAFUSO, AUTO ATARRACHANTE, CABECA CHATA, FENDA SIMPLES, 1/4 (6,35 MM) X 25 MM</v>
      </c>
      <c r="E175" s="85" t="str">
        <f ca="1">VLOOKUP(B175,'Insumos e Serviços'!$A:$F,5,0)</f>
        <v>CENTO</v>
      </c>
      <c r="F175" s="106">
        <v>7.4899999999999994E-2</v>
      </c>
      <c r="G175" s="88">
        <f ca="1">VLOOKUP(B175,'Insumos e Serviços'!$A:$F,6,0)</f>
        <v>24.02</v>
      </c>
      <c r="H175" s="88">
        <f>TRUNC(F175*G175,2)</f>
        <v>1.79</v>
      </c>
    </row>
    <row r="176" spans="1:8" ht="23.25" thickBot="1">
      <c r="A176" s="86" t="str">
        <f ca="1">VLOOKUP(B176,'Insumos e Serviços'!$A:$F,3,0)</f>
        <v>Insumo</v>
      </c>
      <c r="B176" s="100" t="s">
        <v>227</v>
      </c>
      <c r="C176" s="85" t="str">
        <f ca="1">VLOOKUP(B176,'Insumos e Serviços'!$A:$F,2,0)</f>
        <v>SINAPI</v>
      </c>
      <c r="D176" s="86" t="str">
        <f ca="1">VLOOKUP(B176,'Insumos e Serviços'!$A:$F,4,0)</f>
        <v>PERFIL TABICA FECHADA, LISA, FORMATO Z, EM ACO GALVANIZADO NATURAL, LARGURA TOTAL NA HORIZONTAL *40* MM, PARA ESTRUTURA FORRO DRYWALL</v>
      </c>
      <c r="E176" s="85" t="str">
        <f ca="1">VLOOKUP(B176,'Insumos e Serviços'!$A:$F,5,0)</f>
        <v>M</v>
      </c>
      <c r="F176" s="106">
        <v>1.1512</v>
      </c>
      <c r="G176" s="88">
        <f ca="1">VLOOKUP(B176,'Insumos e Serviços'!$A:$F,6,0)</f>
        <v>5.6</v>
      </c>
      <c r="H176" s="88">
        <f>TRUNC(F176*G176,2)</f>
        <v>6.44</v>
      </c>
    </row>
    <row r="177" spans="1:8" ht="15" thickTop="1">
      <c r="A177" s="151"/>
      <c r="B177" s="151"/>
      <c r="C177" s="151"/>
      <c r="D177" s="151"/>
      <c r="E177" s="151"/>
      <c r="F177" s="151"/>
      <c r="G177" s="151"/>
      <c r="H177" s="151"/>
    </row>
    <row r="178" spans="1:8">
      <c r="A178" s="107" t="s">
        <v>697</v>
      </c>
      <c r="B178" s="108"/>
      <c r="C178" s="107"/>
      <c r="D178" s="107" t="s">
        <v>698</v>
      </c>
      <c r="E178" s="108"/>
      <c r="F178" s="109"/>
      <c r="G178" s="110"/>
      <c r="H178" s="110"/>
    </row>
    <row r="179" spans="1:8" ht="33.75">
      <c r="A179" s="150" t="s">
        <v>702</v>
      </c>
      <c r="B179" s="102" t="str">
        <f ca="1">VLOOKUP(A179,'Orçamento Sintético'!$A:$H,2,0)</f>
        <v xml:space="preserve"> MPDFT1074 </v>
      </c>
      <c r="C179" s="102" t="str">
        <f ca="1">VLOOKUP(A179,'Orçamento Sintético'!$A:$H,3,0)</f>
        <v>Próprio</v>
      </c>
      <c r="D179" s="101" t="str">
        <f ca="1">VLOOKUP(A179,'Orçamento Sintético'!$A:$H,4,0)</f>
        <v>Copia da SETOP (PIS-FAI-005) - Fita de alerta antiderrapante com faixa fosforescente, para tráfego alto de pessoas, largura de 50mm, cor amarela, ref. Safety Walk linha Neon, fab. 3M</v>
      </c>
      <c r="E179" s="102" t="str">
        <f ca="1">VLOOKUP(A179,'Orçamento Sintético'!$A:$H,5,0)</f>
        <v>m</v>
      </c>
      <c r="F179" s="103"/>
      <c r="G179" s="104"/>
      <c r="H179" s="105">
        <f>SUM(H180:H181)</f>
        <v>16.05</v>
      </c>
    </row>
    <row r="180" spans="1:8">
      <c r="A180" s="86" t="str">
        <f ca="1">VLOOKUP(B180,'Insumos e Serviços'!$A:$F,3,0)</f>
        <v>Composição</v>
      </c>
      <c r="B180" s="100" t="s">
        <v>1054</v>
      </c>
      <c r="C180" s="85" t="str">
        <f ca="1">VLOOKUP(B180,'Insumos e Serviços'!$A:$F,2,0)</f>
        <v>SINAPI</v>
      </c>
      <c r="D180" s="86" t="str">
        <f ca="1">VLOOKUP(B180,'Insumos e Serviços'!$A:$F,4,0)</f>
        <v>SERVENTE COM ENCARGOS COMPLEMENTARES</v>
      </c>
      <c r="E180" s="85" t="str">
        <f ca="1">VLOOKUP(B180,'Insumos e Serviços'!$A:$F,5,0)</f>
        <v>H</v>
      </c>
      <c r="F180" s="106">
        <v>0.25</v>
      </c>
      <c r="G180" s="88">
        <f ca="1">VLOOKUP(B180,'Insumos e Serviços'!$A:$F,6,0)</f>
        <v>17.170000000000002</v>
      </c>
      <c r="H180" s="88">
        <f>TRUNC(F180*G180,2)</f>
        <v>4.29</v>
      </c>
    </row>
    <row r="181" spans="1:8" ht="23.25" thickBot="1">
      <c r="A181" s="86" t="str">
        <f ca="1">VLOOKUP(B181,'Insumos e Serviços'!$A:$F,3,0)</f>
        <v>Insumo</v>
      </c>
      <c r="B181" s="100" t="s">
        <v>223</v>
      </c>
      <c r="C181" s="85" t="str">
        <f ca="1">VLOOKUP(B181,'Insumos e Serviços'!$A:$F,2,0)</f>
        <v>Próprio</v>
      </c>
      <c r="D181" s="86" t="str">
        <f ca="1">VLOOKUP(B181,'Insumos e Serviços'!$A:$F,4,0)</f>
        <v>Fita antiderrapante fosforescente, para tráfego alto de pessoas, largura de 50mm, cor amarela, ref. Safety Walk linha Neon, fab. 3M</v>
      </c>
      <c r="E181" s="85" t="str">
        <f ca="1">VLOOKUP(B181,'Insumos e Serviços'!$A:$F,5,0)</f>
        <v>m</v>
      </c>
      <c r="F181" s="106">
        <v>1</v>
      </c>
      <c r="G181" s="88">
        <f ca="1">VLOOKUP(B181,'Insumos e Serviços'!$A:$F,6,0)</f>
        <v>11.76</v>
      </c>
      <c r="H181" s="88">
        <f>TRUNC(F181*G181,2)</f>
        <v>11.76</v>
      </c>
    </row>
    <row r="182" spans="1:8" ht="15" thickTop="1">
      <c r="A182" s="151"/>
      <c r="B182" s="151"/>
      <c r="C182" s="151"/>
      <c r="D182" s="151"/>
      <c r="E182" s="151"/>
      <c r="F182" s="151"/>
      <c r="G182" s="151"/>
      <c r="H182" s="151"/>
    </row>
    <row r="183" spans="1:8">
      <c r="A183" s="107" t="s">
        <v>705</v>
      </c>
      <c r="B183" s="108"/>
      <c r="C183" s="107"/>
      <c r="D183" s="107" t="s">
        <v>706</v>
      </c>
      <c r="E183" s="108"/>
      <c r="F183" s="109"/>
      <c r="G183" s="110"/>
      <c r="H183" s="110"/>
    </row>
    <row r="184" spans="1:8" ht="22.5">
      <c r="A184" s="150" t="s">
        <v>707</v>
      </c>
      <c r="B184" s="102" t="str">
        <f ca="1">VLOOKUP(A184,'Orçamento Sintético'!$A:$H,2,0)</f>
        <v xml:space="preserve"> MPDFT0913 </v>
      </c>
      <c r="C184" s="102" t="str">
        <f ca="1">VLOOKUP(A184,'Orçamento Sintético'!$A:$H,3,0)</f>
        <v>Próprio</v>
      </c>
      <c r="D184" s="101" t="str">
        <f ca="1">VLOOKUP(A184,'Orçamento Sintético'!$A:$H,4,0)</f>
        <v>Corrimão duplo em tubo de aço inox acab. escovado Ø1,5" (3,81cm) - fixado em alvenaria</v>
      </c>
      <c r="E184" s="102" t="str">
        <f ca="1">VLOOKUP(A184,'Orçamento Sintético'!$A:$H,5,0)</f>
        <v>m</v>
      </c>
      <c r="F184" s="103"/>
      <c r="G184" s="104"/>
      <c r="H184" s="105">
        <f>SUM(H185:H192)</f>
        <v>598.75</v>
      </c>
    </row>
    <row r="185" spans="1:8">
      <c r="A185" s="86" t="str">
        <f ca="1">VLOOKUP(B185,'Insumos e Serviços'!$A:$F,3,0)</f>
        <v>Composição</v>
      </c>
      <c r="B185" s="100" t="s">
        <v>1057</v>
      </c>
      <c r="C185" s="85" t="str">
        <f ca="1">VLOOKUP(B185,'Insumos e Serviços'!$A:$F,2,0)</f>
        <v>SINAPI</v>
      </c>
      <c r="D185" s="86" t="str">
        <f ca="1">VLOOKUP(B185,'Insumos e Serviços'!$A:$F,4,0)</f>
        <v>AUXILIAR DE SERRALHEIRO COM ENCARGOS COMPLEMENTARES</v>
      </c>
      <c r="E185" s="85" t="str">
        <f ca="1">VLOOKUP(B185,'Insumos e Serviços'!$A:$F,5,0)</f>
        <v>H</v>
      </c>
      <c r="F185" s="106">
        <v>1.569</v>
      </c>
      <c r="G185" s="88">
        <f ca="1">VLOOKUP(B185,'Insumos e Serviços'!$A:$F,6,0)</f>
        <v>18.84</v>
      </c>
      <c r="H185" s="88">
        <f t="shared" ref="H185:H192" si="3">TRUNC(F185*G185,2)</f>
        <v>29.55</v>
      </c>
    </row>
    <row r="186" spans="1:8">
      <c r="A186" s="86" t="str">
        <f ca="1">VLOOKUP(B186,'Insumos e Serviços'!$A:$F,3,0)</f>
        <v>Composição</v>
      </c>
      <c r="B186" s="100" t="s">
        <v>1059</v>
      </c>
      <c r="C186" s="85" t="str">
        <f ca="1">VLOOKUP(B186,'Insumos e Serviços'!$A:$F,2,0)</f>
        <v>SINAPI</v>
      </c>
      <c r="D186" s="86" t="str">
        <f ca="1">VLOOKUP(B186,'Insumos e Serviços'!$A:$F,4,0)</f>
        <v>SERRALHEIRO COM ENCARGOS COMPLEMENTARES</v>
      </c>
      <c r="E186" s="85" t="str">
        <f ca="1">VLOOKUP(B186,'Insumos e Serviços'!$A:$F,5,0)</f>
        <v>H</v>
      </c>
      <c r="F186" s="106">
        <v>1.91</v>
      </c>
      <c r="G186" s="88">
        <f ca="1">VLOOKUP(B186,'Insumos e Serviços'!$A:$F,6,0)</f>
        <v>23.13</v>
      </c>
      <c r="H186" s="88">
        <f t="shared" si="3"/>
        <v>44.17</v>
      </c>
    </row>
    <row r="187" spans="1:8" ht="22.5">
      <c r="A187" s="86" t="str">
        <f ca="1">VLOOKUP(B187,'Insumos e Serviços'!$A:$F,3,0)</f>
        <v>Insumo</v>
      </c>
      <c r="B187" s="100" t="s">
        <v>104</v>
      </c>
      <c r="C187" s="85" t="str">
        <f ca="1">VLOOKUP(B187,'Insumos e Serviços'!$A:$F,2,0)</f>
        <v>SINAPI</v>
      </c>
      <c r="D187" s="86" t="str">
        <f ca="1">VLOOKUP(B187,'Insumos e Serviços'!$A:$F,4,0)</f>
        <v>BUCHA DE NYLON SEM ABA S10, COM PARAFUSO DE 6,10 X 65 MM EM ACO ZINCADO COM ROSCA SOBERBA, CABECA CHATA E FENDA PHILLIPS</v>
      </c>
      <c r="E187" s="85" t="str">
        <f ca="1">VLOOKUP(B187,'Insumos e Serviços'!$A:$F,5,0)</f>
        <v>UN</v>
      </c>
      <c r="F187" s="106">
        <v>4.3639999999999999</v>
      </c>
      <c r="G187" s="88">
        <f ca="1">VLOOKUP(B187,'Insumos e Serviços'!$A:$F,6,0)</f>
        <v>0.79</v>
      </c>
      <c r="H187" s="88">
        <f t="shared" si="3"/>
        <v>3.44</v>
      </c>
    </row>
    <row r="188" spans="1:8">
      <c r="A188" s="86" t="str">
        <f ca="1">VLOOKUP(B188,'Insumos e Serviços'!$A:$F,3,0)</f>
        <v>Insumo</v>
      </c>
      <c r="B188" s="100" t="s">
        <v>197</v>
      </c>
      <c r="C188" s="85" t="str">
        <f ca="1">VLOOKUP(B188,'Insumos e Serviços'!$A:$F,2,0)</f>
        <v>SINAPI</v>
      </c>
      <c r="D188" s="86" t="str">
        <f ca="1">VLOOKUP(B188,'Insumos e Serviços'!$A:$F,4,0)</f>
        <v>ELETRODO REVESTIDO AWS - E6013, DIAMETRO IGUAL A 2,50 MM</v>
      </c>
      <c r="E188" s="85" t="str">
        <f ca="1">VLOOKUP(B188,'Insumos e Serviços'!$A:$F,5,0)</f>
        <v>KG</v>
      </c>
      <c r="F188" s="106">
        <v>1E-3</v>
      </c>
      <c r="G188" s="88">
        <f ca="1">VLOOKUP(B188,'Insumos e Serviços'!$A:$F,6,0)</f>
        <v>19.09</v>
      </c>
      <c r="H188" s="88">
        <f t="shared" si="3"/>
        <v>0.01</v>
      </c>
    </row>
    <row r="189" spans="1:8">
      <c r="A189" s="86" t="str">
        <f ca="1">VLOOKUP(B189,'Insumos e Serviços'!$A:$F,3,0)</f>
        <v>Insumo</v>
      </c>
      <c r="B189" s="100" t="s">
        <v>221</v>
      </c>
      <c r="C189" s="85" t="str">
        <f ca="1">VLOOKUP(B189,'Insumos e Serviços'!$A:$F,2,0)</f>
        <v>SINAPI</v>
      </c>
      <c r="D189" s="86" t="str">
        <f ca="1">VLOOKUP(B189,'Insumos e Serviços'!$A:$F,4,0)</f>
        <v>REBITE DE ALUMINIO VAZADO DE REPUXO, 3,2 X 8 MM (1KG = 1025 UNIDADES)</v>
      </c>
      <c r="E189" s="85" t="str">
        <f ca="1">VLOOKUP(B189,'Insumos e Serviços'!$A:$F,5,0)</f>
        <v>KG</v>
      </c>
      <c r="F189" s="106">
        <v>4.0000000000000001E-3</v>
      </c>
      <c r="G189" s="88">
        <f ca="1">VLOOKUP(B189,'Insumos e Serviços'!$A:$F,6,0)</f>
        <v>62</v>
      </c>
      <c r="H189" s="88">
        <f t="shared" si="3"/>
        <v>0.24</v>
      </c>
    </row>
    <row r="190" spans="1:8">
      <c r="A190" s="86" t="str">
        <f ca="1">VLOOKUP(B190,'Insumos e Serviços'!$A:$F,3,0)</f>
        <v>Insumo</v>
      </c>
      <c r="B190" s="100" t="s">
        <v>219</v>
      </c>
      <c r="C190" s="85" t="str">
        <f ca="1">VLOOKUP(B190,'Insumos e Serviços'!$A:$F,2,0)</f>
        <v>Próprio</v>
      </c>
      <c r="D190" s="86" t="str">
        <f ca="1">VLOOKUP(B190,'Insumos e Serviços'!$A:$F,4,0)</f>
        <v>Suporte de parede para corrimão em aço inox</v>
      </c>
      <c r="E190" s="85" t="str">
        <f ca="1">VLOOKUP(B190,'Insumos e Serviços'!$A:$F,5,0)</f>
        <v>un</v>
      </c>
      <c r="F190" s="106">
        <v>2.1819999999999999</v>
      </c>
      <c r="G190" s="88">
        <f ca="1">VLOOKUP(B190,'Insumos e Serviços'!$A:$F,6,0)</f>
        <v>15.44</v>
      </c>
      <c r="H190" s="88">
        <f t="shared" si="3"/>
        <v>33.69</v>
      </c>
    </row>
    <row r="191" spans="1:8">
      <c r="A191" s="86" t="str">
        <f ca="1">VLOOKUP(B191,'Insumos e Serviços'!$A:$F,3,0)</f>
        <v>Insumo</v>
      </c>
      <c r="B191" s="100" t="s">
        <v>203</v>
      </c>
      <c r="C191" s="85" t="str">
        <f ca="1">VLOOKUP(B191,'Insumos e Serviços'!$A:$F,2,0)</f>
        <v>Próprio</v>
      </c>
      <c r="D191" s="86" t="str">
        <f ca="1">VLOOKUP(B191,'Insumos e Serviços'!$A:$F,4,0)</f>
        <v>Tubo de aço inox 304, e=1,5mm, Ø1.1/2 (3,81cm)</v>
      </c>
      <c r="E191" s="85" t="str">
        <f ca="1">VLOOKUP(B191,'Insumos e Serviços'!$A:$F,5,0)</f>
        <v>m</v>
      </c>
      <c r="F191" s="106">
        <v>2.6579999999999999</v>
      </c>
      <c r="G191" s="88">
        <f ca="1">VLOOKUP(B191,'Insumos e Serviços'!$A:$F,6,0)</f>
        <v>136.47</v>
      </c>
      <c r="H191" s="88">
        <f t="shared" si="3"/>
        <v>362.73</v>
      </c>
    </row>
    <row r="192" spans="1:8" ht="15" thickBot="1">
      <c r="A192" s="86" t="str">
        <f ca="1">VLOOKUP(B192,'Insumos e Serviços'!$A:$F,3,0)</f>
        <v>Insumo</v>
      </c>
      <c r="B192" s="100" t="s">
        <v>217</v>
      </c>
      <c r="C192" s="85" t="str">
        <f ca="1">VLOOKUP(B192,'Insumos e Serviços'!$A:$F,2,0)</f>
        <v>Próprio</v>
      </c>
      <c r="D192" s="86" t="str">
        <f ca="1">VLOOKUP(B192,'Insumos e Serviços'!$A:$F,4,0)</f>
        <v>Curva de aço inox diametro 1.1/2"</v>
      </c>
      <c r="E192" s="85" t="str">
        <f ca="1">VLOOKUP(B192,'Insumos e Serviços'!$A:$F,5,0)</f>
        <v>un</v>
      </c>
      <c r="F192" s="106">
        <v>2</v>
      </c>
      <c r="G192" s="88">
        <f ca="1">VLOOKUP(B192,'Insumos e Serviços'!$A:$F,6,0)</f>
        <v>62.46</v>
      </c>
      <c r="H192" s="88">
        <f t="shared" si="3"/>
        <v>124.92</v>
      </c>
    </row>
    <row r="193" spans="1:8" ht="15" thickTop="1">
      <c r="A193" s="151"/>
      <c r="B193" s="151"/>
      <c r="C193" s="151"/>
      <c r="D193" s="151"/>
      <c r="E193" s="151"/>
      <c r="F193" s="151"/>
      <c r="G193" s="151"/>
      <c r="H193" s="151"/>
    </row>
    <row r="194" spans="1:8" ht="22.5">
      <c r="A194" s="150" t="s">
        <v>710</v>
      </c>
      <c r="B194" s="102" t="str">
        <f ca="1">VLOOKUP(A194,'Orçamento Sintético'!$A:$H,2,0)</f>
        <v xml:space="preserve"> MPDFT0914 </v>
      </c>
      <c r="C194" s="102" t="str">
        <f ca="1">VLOOKUP(A194,'Orçamento Sintético'!$A:$H,3,0)</f>
        <v>Próprio</v>
      </c>
      <c r="D194" s="101" t="str">
        <f ca="1">VLOOKUP(A194,'Orçamento Sintético'!$A:$H,4,0)</f>
        <v>Cópia da Sinapi (99855) - Corrimão simples em tubo de aço inox acab. escovado Ø1,5" (3,81cm) - fixado em alvenaria ou guarda corpo</v>
      </c>
      <c r="E194" s="102" t="str">
        <f ca="1">VLOOKUP(A194,'Orçamento Sintético'!$A:$H,5,0)</f>
        <v>m</v>
      </c>
      <c r="F194" s="103"/>
      <c r="G194" s="104"/>
      <c r="H194" s="105">
        <f>SUM(H195:H201)</f>
        <v>258.94</v>
      </c>
    </row>
    <row r="195" spans="1:8">
      <c r="A195" s="86" t="str">
        <f ca="1">VLOOKUP(B195,'Insumos e Serviços'!$A:$F,3,0)</f>
        <v>Composição</v>
      </c>
      <c r="B195" s="100" t="s">
        <v>1057</v>
      </c>
      <c r="C195" s="85" t="str">
        <f ca="1">VLOOKUP(B195,'Insumos e Serviços'!$A:$F,2,0)</f>
        <v>SINAPI</v>
      </c>
      <c r="D195" s="86" t="str">
        <f ca="1">VLOOKUP(B195,'Insumos e Serviços'!$A:$F,4,0)</f>
        <v>AUXILIAR DE SERRALHEIRO COM ENCARGOS COMPLEMENTARES</v>
      </c>
      <c r="E195" s="85" t="str">
        <f ca="1">VLOOKUP(B195,'Insumos e Serviços'!$A:$F,5,0)</f>
        <v>H</v>
      </c>
      <c r="F195" s="106">
        <v>0.77800000000000002</v>
      </c>
      <c r="G195" s="88">
        <f ca="1">VLOOKUP(B195,'Insumos e Serviços'!$A:$F,6,0)</f>
        <v>18.84</v>
      </c>
      <c r="H195" s="88">
        <f t="shared" ref="H195:H201" si="4">TRUNC(F195*G195,2)</f>
        <v>14.65</v>
      </c>
    </row>
    <row r="196" spans="1:8">
      <c r="A196" s="86" t="str">
        <f ca="1">VLOOKUP(B196,'Insumos e Serviços'!$A:$F,3,0)</f>
        <v>Composição</v>
      </c>
      <c r="B196" s="100" t="s">
        <v>1059</v>
      </c>
      <c r="C196" s="85" t="str">
        <f ca="1">VLOOKUP(B196,'Insumos e Serviços'!$A:$F,2,0)</f>
        <v>SINAPI</v>
      </c>
      <c r="D196" s="86" t="str">
        <f ca="1">VLOOKUP(B196,'Insumos e Serviços'!$A:$F,4,0)</f>
        <v>SERRALHEIRO COM ENCARGOS COMPLEMENTARES</v>
      </c>
      <c r="E196" s="85" t="str">
        <f ca="1">VLOOKUP(B196,'Insumos e Serviços'!$A:$F,5,0)</f>
        <v>H</v>
      </c>
      <c r="F196" s="106">
        <v>0.94799999999999995</v>
      </c>
      <c r="G196" s="88">
        <f ca="1">VLOOKUP(B196,'Insumos e Serviços'!$A:$F,6,0)</f>
        <v>23.13</v>
      </c>
      <c r="H196" s="88">
        <f t="shared" si="4"/>
        <v>21.92</v>
      </c>
    </row>
    <row r="197" spans="1:8" ht="22.5">
      <c r="A197" s="86" t="str">
        <f ca="1">VLOOKUP(B197,'Insumos e Serviços'!$A:$F,3,0)</f>
        <v>Insumo</v>
      </c>
      <c r="B197" s="100" t="s">
        <v>104</v>
      </c>
      <c r="C197" s="85" t="str">
        <f ca="1">VLOOKUP(B197,'Insumos e Serviços'!$A:$F,2,0)</f>
        <v>SINAPI</v>
      </c>
      <c r="D197" s="86" t="str">
        <f ca="1">VLOOKUP(B197,'Insumos e Serviços'!$A:$F,4,0)</f>
        <v>BUCHA DE NYLON SEM ABA S10, COM PARAFUSO DE 6,10 X 65 MM EM ACO ZINCADO COM ROSCA SOBERBA, CABECA CHATA E FENDA PHILLIPS</v>
      </c>
      <c r="E197" s="85" t="str">
        <f ca="1">VLOOKUP(B197,'Insumos e Serviços'!$A:$F,5,0)</f>
        <v>UN</v>
      </c>
      <c r="F197" s="106">
        <v>3.2730000000000001</v>
      </c>
      <c r="G197" s="88">
        <f ca="1">VLOOKUP(B197,'Insumos e Serviços'!$A:$F,6,0)</f>
        <v>0.79</v>
      </c>
      <c r="H197" s="88">
        <f t="shared" si="4"/>
        <v>2.58</v>
      </c>
    </row>
    <row r="198" spans="1:8">
      <c r="A198" s="86" t="str">
        <f ca="1">VLOOKUP(B198,'Insumos e Serviços'!$A:$F,3,0)</f>
        <v>Insumo</v>
      </c>
      <c r="B198" s="100" t="s">
        <v>197</v>
      </c>
      <c r="C198" s="85" t="str">
        <f ca="1">VLOOKUP(B198,'Insumos e Serviços'!$A:$F,2,0)</f>
        <v>SINAPI</v>
      </c>
      <c r="D198" s="86" t="str">
        <f ca="1">VLOOKUP(B198,'Insumos e Serviços'!$A:$F,4,0)</f>
        <v>ELETRODO REVESTIDO AWS - E6013, DIAMETRO IGUAL A 2,50 MM</v>
      </c>
      <c r="E198" s="85" t="str">
        <f ca="1">VLOOKUP(B198,'Insumos e Serviços'!$A:$F,5,0)</f>
        <v>KG</v>
      </c>
      <c r="F198" s="106">
        <v>4.0000000000000001E-3</v>
      </c>
      <c r="G198" s="88">
        <f ca="1">VLOOKUP(B198,'Insumos e Serviços'!$A:$F,6,0)</f>
        <v>19.09</v>
      </c>
      <c r="H198" s="88">
        <f t="shared" si="4"/>
        <v>7.0000000000000007E-2</v>
      </c>
    </row>
    <row r="199" spans="1:8">
      <c r="A199" s="86" t="str">
        <f ca="1">VLOOKUP(B199,'Insumos e Serviços'!$A:$F,3,0)</f>
        <v>Insumo</v>
      </c>
      <c r="B199" s="100" t="s">
        <v>219</v>
      </c>
      <c r="C199" s="85" t="str">
        <f ca="1">VLOOKUP(B199,'Insumos e Serviços'!$A:$F,2,0)</f>
        <v>Próprio</v>
      </c>
      <c r="D199" s="86" t="str">
        <f ca="1">VLOOKUP(B199,'Insumos e Serviços'!$A:$F,4,0)</f>
        <v>Suporte de parede para corrimão em aço inox</v>
      </c>
      <c r="E199" s="85" t="str">
        <f ca="1">VLOOKUP(B199,'Insumos e Serviços'!$A:$F,5,0)</f>
        <v>un</v>
      </c>
      <c r="F199" s="106">
        <v>1.091</v>
      </c>
      <c r="G199" s="88">
        <f ca="1">VLOOKUP(B199,'Insumos e Serviços'!$A:$F,6,0)</f>
        <v>15.44</v>
      </c>
      <c r="H199" s="88">
        <f t="shared" si="4"/>
        <v>16.84</v>
      </c>
    </row>
    <row r="200" spans="1:8">
      <c r="A200" s="86" t="str">
        <f ca="1">VLOOKUP(B200,'Insumos e Serviços'!$A:$F,3,0)</f>
        <v>Insumo</v>
      </c>
      <c r="B200" s="100" t="s">
        <v>203</v>
      </c>
      <c r="C200" s="85" t="str">
        <f ca="1">VLOOKUP(B200,'Insumos e Serviços'!$A:$F,2,0)</f>
        <v>Próprio</v>
      </c>
      <c r="D200" s="86" t="str">
        <f ca="1">VLOOKUP(B200,'Insumos e Serviços'!$A:$F,4,0)</f>
        <v>Tubo de aço inox 304, e=1,5mm, Ø1.1/2 (3,81cm)</v>
      </c>
      <c r="E200" s="85" t="str">
        <f ca="1">VLOOKUP(B200,'Insumos e Serviços'!$A:$F,5,0)</f>
        <v>m</v>
      </c>
      <c r="F200" s="106">
        <v>1.0289999999999999</v>
      </c>
      <c r="G200" s="88">
        <f ca="1">VLOOKUP(B200,'Insumos e Serviços'!$A:$F,6,0)</f>
        <v>136.47</v>
      </c>
      <c r="H200" s="88">
        <f t="shared" si="4"/>
        <v>140.41999999999999</v>
      </c>
    </row>
    <row r="201" spans="1:8" ht="15" thickBot="1">
      <c r="A201" s="86" t="str">
        <f ca="1">VLOOKUP(B201,'Insumos e Serviços'!$A:$F,3,0)</f>
        <v>Insumo</v>
      </c>
      <c r="B201" s="100" t="s">
        <v>217</v>
      </c>
      <c r="C201" s="85" t="str">
        <f ca="1">VLOOKUP(B201,'Insumos e Serviços'!$A:$F,2,0)</f>
        <v>Próprio</v>
      </c>
      <c r="D201" s="86" t="str">
        <f ca="1">VLOOKUP(B201,'Insumos e Serviços'!$A:$F,4,0)</f>
        <v>Curva de aço inox diametro 1.1/2"</v>
      </c>
      <c r="E201" s="85" t="str">
        <f ca="1">VLOOKUP(B201,'Insumos e Serviços'!$A:$F,5,0)</f>
        <v>un</v>
      </c>
      <c r="F201" s="106">
        <v>1</v>
      </c>
      <c r="G201" s="88">
        <f ca="1">VLOOKUP(B201,'Insumos e Serviços'!$A:$F,6,0)</f>
        <v>62.46</v>
      </c>
      <c r="H201" s="88">
        <f t="shared" si="4"/>
        <v>62.46</v>
      </c>
    </row>
    <row r="202" spans="1:8" ht="15" thickTop="1">
      <c r="A202" s="151"/>
      <c r="B202" s="151"/>
      <c r="C202" s="151"/>
      <c r="D202" s="151"/>
      <c r="E202" s="151"/>
      <c r="F202" s="151"/>
      <c r="G202" s="151"/>
      <c r="H202" s="151"/>
    </row>
    <row r="203" spans="1:8" ht="22.5">
      <c r="A203" s="150" t="s">
        <v>713</v>
      </c>
      <c r="B203" s="102" t="str">
        <f ca="1">VLOOKUP(A203,'Orçamento Sintético'!$A:$H,2,0)</f>
        <v xml:space="preserve"> MPDFT0917 </v>
      </c>
      <c r="C203" s="102" t="str">
        <f ca="1">VLOOKUP(A203,'Orçamento Sintético'!$A:$H,3,0)</f>
        <v>Próprio</v>
      </c>
      <c r="D203" s="101" t="str">
        <f ca="1">VLOOKUP(A203,'Orçamento Sintético'!$A:$H,4,0)</f>
        <v>Guarda-corpo h=1,10m, em tubo de aço inox, acab. escovado, Ø2" (5,08cm) e vidro temperado laminado de segurança 10mm incolor</v>
      </c>
      <c r="E203" s="102" t="str">
        <f ca="1">VLOOKUP(A203,'Orçamento Sintético'!$A:$H,5,0)</f>
        <v>m</v>
      </c>
      <c r="F203" s="103"/>
      <c r="G203" s="104"/>
      <c r="H203" s="105">
        <f>SUM(H204:H213)</f>
        <v>758.05</v>
      </c>
    </row>
    <row r="204" spans="1:8">
      <c r="A204" s="86" t="str">
        <f ca="1">VLOOKUP(B204,'Insumos e Serviços'!$A:$F,3,0)</f>
        <v>Composição</v>
      </c>
      <c r="B204" s="100" t="s">
        <v>1057</v>
      </c>
      <c r="C204" s="85" t="str">
        <f ca="1">VLOOKUP(B204,'Insumos e Serviços'!$A:$F,2,0)</f>
        <v>SINAPI</v>
      </c>
      <c r="D204" s="86" t="str">
        <f ca="1">VLOOKUP(B204,'Insumos e Serviços'!$A:$F,4,0)</f>
        <v>AUXILIAR DE SERRALHEIRO COM ENCARGOS COMPLEMENTARES</v>
      </c>
      <c r="E204" s="85" t="str">
        <f ca="1">VLOOKUP(B204,'Insumos e Serviços'!$A:$F,5,0)</f>
        <v>H</v>
      </c>
      <c r="F204" s="106">
        <v>3.0293999999999999</v>
      </c>
      <c r="G204" s="88">
        <f ca="1">VLOOKUP(B204,'Insumos e Serviços'!$A:$F,6,0)</f>
        <v>18.84</v>
      </c>
      <c r="H204" s="88">
        <f t="shared" ref="H204:H213" si="5">TRUNC(F204*G204,2)</f>
        <v>57.07</v>
      </c>
    </row>
    <row r="205" spans="1:8">
      <c r="A205" s="86" t="str">
        <f ca="1">VLOOKUP(B205,'Insumos e Serviços'!$A:$F,3,0)</f>
        <v>Composição</v>
      </c>
      <c r="B205" s="100" t="s">
        <v>1059</v>
      </c>
      <c r="C205" s="85" t="str">
        <f ca="1">VLOOKUP(B205,'Insumos e Serviços'!$A:$F,2,0)</f>
        <v>SINAPI</v>
      </c>
      <c r="D205" s="86" t="str">
        <f ca="1">VLOOKUP(B205,'Insumos e Serviços'!$A:$F,4,0)</f>
        <v>SERRALHEIRO COM ENCARGOS COMPLEMENTARES</v>
      </c>
      <c r="E205" s="85" t="str">
        <f ca="1">VLOOKUP(B205,'Insumos e Serviços'!$A:$F,5,0)</f>
        <v>H</v>
      </c>
      <c r="F205" s="106">
        <v>3.6882999999999999</v>
      </c>
      <c r="G205" s="88">
        <f ca="1">VLOOKUP(B205,'Insumos e Serviços'!$A:$F,6,0)</f>
        <v>23.13</v>
      </c>
      <c r="H205" s="88">
        <f t="shared" si="5"/>
        <v>85.31</v>
      </c>
    </row>
    <row r="206" spans="1:8" ht="22.5">
      <c r="A206" s="86" t="str">
        <f ca="1">VLOOKUP(B206,'Insumos e Serviços'!$A:$F,3,0)</f>
        <v>Insumo</v>
      </c>
      <c r="B206" s="100" t="s">
        <v>215</v>
      </c>
      <c r="C206" s="85" t="str">
        <f ca="1">VLOOKUP(B206,'Insumos e Serviços'!$A:$F,2,0)</f>
        <v>SINAPI</v>
      </c>
      <c r="D206" s="86" t="str">
        <f ca="1">VLOOKUP(B206,'Insumos e Serviços'!$A:$F,4,0)</f>
        <v>CHAPA ACO INOX AISI 304 NUMERO 4 (E = 6 MM), ACABAMENTO NUMERO 1 (LAMINADO A QUENTE, FOSCO)</v>
      </c>
      <c r="E206" s="85" t="str">
        <f ca="1">VLOOKUP(B206,'Insumos e Serviços'!$A:$F,5,0)</f>
        <v>m²</v>
      </c>
      <c r="F206" s="106">
        <v>2.2499999999999999E-2</v>
      </c>
      <c r="G206" s="88">
        <f ca="1">VLOOKUP(B206,'Insumos e Serviços'!$A:$F,6,0)</f>
        <v>1156.08</v>
      </c>
      <c r="H206" s="88">
        <f t="shared" si="5"/>
        <v>26.01</v>
      </c>
    </row>
    <row r="207" spans="1:8">
      <c r="A207" s="86" t="str">
        <f ca="1">VLOOKUP(B207,'Insumos e Serviços'!$A:$F,3,0)</f>
        <v>Insumo</v>
      </c>
      <c r="B207" s="100" t="s">
        <v>213</v>
      </c>
      <c r="C207" s="85" t="str">
        <f ca="1">VLOOKUP(B207,'Insumos e Serviços'!$A:$F,2,0)</f>
        <v>Próprio</v>
      </c>
      <c r="D207" s="86" t="str">
        <f ca="1">VLOOKUP(B207,'Insumos e Serviços'!$A:$F,4,0)</f>
        <v>Vidro temperado laminado de segurança 10mm incolor</v>
      </c>
      <c r="E207" s="85" t="str">
        <f ca="1">VLOOKUP(B207,'Insumos e Serviços'!$A:$F,5,0)</f>
        <v>m²</v>
      </c>
      <c r="F207" s="106">
        <v>1.0978000000000001</v>
      </c>
      <c r="G207" s="88">
        <f ca="1">VLOOKUP(B207,'Insumos e Serviços'!$A:$F,6,0)</f>
        <v>191.47</v>
      </c>
      <c r="H207" s="88">
        <f t="shared" si="5"/>
        <v>210.19</v>
      </c>
    </row>
    <row r="208" spans="1:8">
      <c r="A208" s="86" t="str">
        <f ca="1">VLOOKUP(B208,'Insumos e Serviços'!$A:$F,3,0)</f>
        <v>Insumo</v>
      </c>
      <c r="B208" s="100" t="s">
        <v>211</v>
      </c>
      <c r="C208" s="85" t="str">
        <f ca="1">VLOOKUP(B208,'Insumos e Serviços'!$A:$F,2,0)</f>
        <v>SINAPI</v>
      </c>
      <c r="D208" s="86" t="str">
        <f ca="1">VLOOKUP(B208,'Insumos e Serviços'!$A:$F,4,0)</f>
        <v>SILICONE ACETICO USO GERAL INCOLOR 280 G</v>
      </c>
      <c r="E208" s="85" t="str">
        <f ca="1">VLOOKUP(B208,'Insumos e Serviços'!$A:$F,5,0)</f>
        <v>UN</v>
      </c>
      <c r="F208" s="106">
        <v>0.97299999999999998</v>
      </c>
      <c r="G208" s="88">
        <f ca="1">VLOOKUP(B208,'Insumos e Serviços'!$A:$F,6,0)</f>
        <v>19.489999999999998</v>
      </c>
      <c r="H208" s="88">
        <f t="shared" si="5"/>
        <v>18.96</v>
      </c>
    </row>
    <row r="209" spans="1:8">
      <c r="A209" s="86" t="str">
        <f ca="1">VLOOKUP(B209,'Insumos e Serviços'!$A:$F,3,0)</f>
        <v>Insumo</v>
      </c>
      <c r="B209" s="100" t="s">
        <v>197</v>
      </c>
      <c r="C209" s="85" t="str">
        <f ca="1">VLOOKUP(B209,'Insumos e Serviços'!$A:$F,2,0)</f>
        <v>SINAPI</v>
      </c>
      <c r="D209" s="86" t="str">
        <f ca="1">VLOOKUP(B209,'Insumos e Serviços'!$A:$F,4,0)</f>
        <v>ELETRODO REVESTIDO AWS - E6013, DIAMETRO IGUAL A 2,50 MM</v>
      </c>
      <c r="E209" s="85" t="str">
        <f ca="1">VLOOKUP(B209,'Insumos e Serviços'!$A:$F,5,0)</f>
        <v>KG</v>
      </c>
      <c r="F209" s="106">
        <v>3.3E-3</v>
      </c>
      <c r="G209" s="88">
        <f ca="1">VLOOKUP(B209,'Insumos e Serviços'!$A:$F,6,0)</f>
        <v>19.09</v>
      </c>
      <c r="H209" s="88">
        <f t="shared" si="5"/>
        <v>0.06</v>
      </c>
    </row>
    <row r="210" spans="1:8" ht="22.5">
      <c r="A210" s="86" t="str">
        <f ca="1">VLOOKUP(B210,'Insumos e Serviços'!$A:$F,3,0)</f>
        <v>Insumo</v>
      </c>
      <c r="B210" s="100" t="s">
        <v>209</v>
      </c>
      <c r="C210" s="85" t="str">
        <f ca="1">VLOOKUP(B210,'Insumos e Serviços'!$A:$F,2,0)</f>
        <v>SINAPI</v>
      </c>
      <c r="D210" s="86" t="str">
        <f ca="1">VLOOKUP(B210,'Insumos e Serviços'!$A:$F,4,0)</f>
        <v>PARAFUSO DE FERRO POLIDO, SEXTAVADO, COM ROSCA INTEIRA, DIAMETRO 5/16", COMPRIMENTO 3/4", COM PORCA E ARRUELA LISA LEVE</v>
      </c>
      <c r="E210" s="85" t="str">
        <f ca="1">VLOOKUP(B210,'Insumos e Serviços'!$A:$F,5,0)</f>
        <v>UN</v>
      </c>
      <c r="F210" s="106">
        <v>5</v>
      </c>
      <c r="G210" s="88">
        <f ca="1">VLOOKUP(B210,'Insumos e Serviços'!$A:$F,6,0)</f>
        <v>0.23</v>
      </c>
      <c r="H210" s="88">
        <f t="shared" si="5"/>
        <v>1.1499999999999999</v>
      </c>
    </row>
    <row r="211" spans="1:8">
      <c r="A211" s="86" t="str">
        <f ca="1">VLOOKUP(B211,'Insumos e Serviços'!$A:$F,3,0)</f>
        <v>Insumo</v>
      </c>
      <c r="B211" s="100" t="s">
        <v>207</v>
      </c>
      <c r="C211" s="85" t="str">
        <f ca="1">VLOOKUP(B211,'Insumos e Serviços'!$A:$F,2,0)</f>
        <v>SINAPI</v>
      </c>
      <c r="D211" s="86" t="str">
        <f ca="1">VLOOKUP(B211,'Insumos e Serviços'!$A:$F,4,0)</f>
        <v>PERFIL DE BORRACHA EPDM MACICO *12 X 15* MM PARA ESQUADRIAS</v>
      </c>
      <c r="E211" s="85" t="str">
        <f ca="1">VLOOKUP(B211,'Insumos e Serviços'!$A:$F,5,0)</f>
        <v>M</v>
      </c>
      <c r="F211" s="106">
        <v>3.6663000000000001</v>
      </c>
      <c r="G211" s="88">
        <f ca="1">VLOOKUP(B211,'Insumos e Serviços'!$A:$F,6,0)</f>
        <v>10.8</v>
      </c>
      <c r="H211" s="88">
        <f t="shared" si="5"/>
        <v>39.590000000000003</v>
      </c>
    </row>
    <row r="212" spans="1:8">
      <c r="A212" s="86" t="str">
        <f ca="1">VLOOKUP(B212,'Insumos e Serviços'!$A:$F,3,0)</f>
        <v>Insumo</v>
      </c>
      <c r="B212" s="100" t="s">
        <v>205</v>
      </c>
      <c r="C212" s="85" t="str">
        <f ca="1">VLOOKUP(B212,'Insumos e Serviços'!$A:$F,2,0)</f>
        <v>SINAPI</v>
      </c>
      <c r="D212" s="86" t="str">
        <f ca="1">VLOOKUP(B212,'Insumos e Serviços'!$A:$F,4,0)</f>
        <v>PARAFUSO DE ACO TIPO CHUMBADOR PARABOLT, DIAMETRO 3/8", COMPRIMENTO 75 MM</v>
      </c>
      <c r="E212" s="85" t="str">
        <f ca="1">VLOOKUP(B212,'Insumos e Serviços'!$A:$F,5,0)</f>
        <v>UN</v>
      </c>
      <c r="F212" s="106">
        <v>3.6663000000000001</v>
      </c>
      <c r="G212" s="88">
        <f ca="1">VLOOKUP(B212,'Insumos e Serviços'!$A:$F,6,0)</f>
        <v>1.22</v>
      </c>
      <c r="H212" s="88">
        <f t="shared" si="5"/>
        <v>4.47</v>
      </c>
    </row>
    <row r="213" spans="1:8" ht="15" thickBot="1">
      <c r="A213" s="86" t="str">
        <f ca="1">VLOOKUP(B213,'Insumos e Serviços'!$A:$F,3,0)</f>
        <v>Insumo</v>
      </c>
      <c r="B213" s="100" t="s">
        <v>203</v>
      </c>
      <c r="C213" s="85" t="str">
        <f ca="1">VLOOKUP(B213,'Insumos e Serviços'!$A:$F,2,0)</f>
        <v>Próprio</v>
      </c>
      <c r="D213" s="86" t="str">
        <f ca="1">VLOOKUP(B213,'Insumos e Serviços'!$A:$F,4,0)</f>
        <v>Tubo de aço inox 304, e=1,5mm, Ø1.1/2 (3,81cm)</v>
      </c>
      <c r="E213" s="85" t="str">
        <f ca="1">VLOOKUP(B213,'Insumos e Serviços'!$A:$F,5,0)</f>
        <v>m</v>
      </c>
      <c r="F213" s="106">
        <v>2.31</v>
      </c>
      <c r="G213" s="88">
        <f ca="1">VLOOKUP(B213,'Insumos e Serviços'!$A:$F,6,0)</f>
        <v>136.47</v>
      </c>
      <c r="H213" s="88">
        <f t="shared" si="5"/>
        <v>315.24</v>
      </c>
    </row>
    <row r="214" spans="1:8" ht="15" thickTop="1">
      <c r="A214" s="151"/>
      <c r="B214" s="151"/>
      <c r="C214" s="151"/>
      <c r="D214" s="151"/>
      <c r="E214" s="151"/>
      <c r="F214" s="151"/>
      <c r="G214" s="151"/>
      <c r="H214" s="151"/>
    </row>
    <row r="215" spans="1:8" ht="22.5">
      <c r="A215" s="150" t="s">
        <v>716</v>
      </c>
      <c r="B215" s="102" t="str">
        <f ca="1">VLOOKUP(A215,'Orçamento Sintético'!$A:$H,2,0)</f>
        <v xml:space="preserve"> MPDFT0918 </v>
      </c>
      <c r="C215" s="102" t="str">
        <f ca="1">VLOOKUP(A215,'Orçamento Sintético'!$A:$H,3,0)</f>
        <v>Próprio</v>
      </c>
      <c r="D215" s="101" t="str">
        <f ca="1">VLOOKUP(A215,'Orçamento Sintético'!$A:$H,4,0)</f>
        <v>Complemento de corrimão simples para duplo 1 1/2", de aço galvanizado para pintura, fixado em alvenaria ou guarda corpo</v>
      </c>
      <c r="E215" s="102" t="str">
        <f ca="1">VLOOKUP(A215,'Orçamento Sintético'!$A:$H,5,0)</f>
        <v>m</v>
      </c>
      <c r="F215" s="103"/>
      <c r="G215" s="104"/>
      <c r="H215" s="105">
        <f>SUM(H216:H222)</f>
        <v>196.92000000000002</v>
      </c>
    </row>
    <row r="216" spans="1:8">
      <c r="A216" s="86" t="str">
        <f ca="1">VLOOKUP(B216,'Insumos e Serviços'!$A:$F,3,0)</f>
        <v>Composição</v>
      </c>
      <c r="B216" s="100" t="s">
        <v>1057</v>
      </c>
      <c r="C216" s="85" t="str">
        <f ca="1">VLOOKUP(B216,'Insumos e Serviços'!$A:$F,2,0)</f>
        <v>SINAPI</v>
      </c>
      <c r="D216" s="86" t="str">
        <f ca="1">VLOOKUP(B216,'Insumos e Serviços'!$A:$F,4,0)</f>
        <v>AUXILIAR DE SERRALHEIRO COM ENCARGOS COMPLEMENTARES</v>
      </c>
      <c r="E216" s="85" t="str">
        <f ca="1">VLOOKUP(B216,'Insumos e Serviços'!$A:$F,5,0)</f>
        <v>H</v>
      </c>
      <c r="F216" s="106">
        <v>1.502</v>
      </c>
      <c r="G216" s="88">
        <f ca="1">VLOOKUP(B216,'Insumos e Serviços'!$A:$F,6,0)</f>
        <v>18.84</v>
      </c>
      <c r="H216" s="88">
        <f t="shared" ref="H216:H222" si="6">TRUNC(F216*G216,2)</f>
        <v>28.29</v>
      </c>
    </row>
    <row r="217" spans="1:8">
      <c r="A217" s="86" t="str">
        <f ca="1">VLOOKUP(B217,'Insumos e Serviços'!$A:$F,3,0)</f>
        <v>Composição</v>
      </c>
      <c r="B217" s="100" t="s">
        <v>1059</v>
      </c>
      <c r="C217" s="85" t="str">
        <f ca="1">VLOOKUP(B217,'Insumos e Serviços'!$A:$F,2,0)</f>
        <v>SINAPI</v>
      </c>
      <c r="D217" s="86" t="str">
        <f ca="1">VLOOKUP(B217,'Insumos e Serviços'!$A:$F,4,0)</f>
        <v>SERRALHEIRO COM ENCARGOS COMPLEMENTARES</v>
      </c>
      <c r="E217" s="85" t="str">
        <f ca="1">VLOOKUP(B217,'Insumos e Serviços'!$A:$F,5,0)</f>
        <v>H</v>
      </c>
      <c r="F217" s="106">
        <v>1.8280000000000001</v>
      </c>
      <c r="G217" s="88">
        <f ca="1">VLOOKUP(B217,'Insumos e Serviços'!$A:$F,6,0)</f>
        <v>23.13</v>
      </c>
      <c r="H217" s="88">
        <f t="shared" si="6"/>
        <v>42.28</v>
      </c>
    </row>
    <row r="218" spans="1:8" ht="22.5">
      <c r="A218" s="86" t="str">
        <f ca="1">VLOOKUP(B218,'Insumos e Serviços'!$A:$F,3,0)</f>
        <v>Insumo</v>
      </c>
      <c r="B218" s="100" t="s">
        <v>104</v>
      </c>
      <c r="C218" s="85" t="str">
        <f ca="1">VLOOKUP(B218,'Insumos e Serviços'!$A:$F,2,0)</f>
        <v>SINAPI</v>
      </c>
      <c r="D218" s="86" t="str">
        <f ca="1">VLOOKUP(B218,'Insumos e Serviços'!$A:$F,4,0)</f>
        <v>BUCHA DE NYLON SEM ABA S10, COM PARAFUSO DE 6,10 X 65 MM EM ACO ZINCADO COM ROSCA SOBERBA, CABECA CHATA E FENDA PHILLIPS</v>
      </c>
      <c r="E218" s="85" t="str">
        <f ca="1">VLOOKUP(B218,'Insumos e Serviços'!$A:$F,5,0)</f>
        <v>UN</v>
      </c>
      <c r="F218" s="106">
        <v>3.2730000000000001</v>
      </c>
      <c r="G218" s="88">
        <f ca="1">VLOOKUP(B218,'Insumos e Serviços'!$A:$F,6,0)</f>
        <v>0.79</v>
      </c>
      <c r="H218" s="88">
        <f t="shared" si="6"/>
        <v>2.58</v>
      </c>
    </row>
    <row r="219" spans="1:8">
      <c r="A219" s="86" t="str">
        <f ca="1">VLOOKUP(B219,'Insumos e Serviços'!$A:$F,3,0)</f>
        <v>Insumo</v>
      </c>
      <c r="B219" s="100" t="s">
        <v>197</v>
      </c>
      <c r="C219" s="85" t="str">
        <f ca="1">VLOOKUP(B219,'Insumos e Serviços'!$A:$F,2,0)</f>
        <v>SINAPI</v>
      </c>
      <c r="D219" s="86" t="str">
        <f ca="1">VLOOKUP(B219,'Insumos e Serviços'!$A:$F,4,0)</f>
        <v>ELETRODO REVESTIDO AWS - E6013, DIAMETRO IGUAL A 2,50 MM</v>
      </c>
      <c r="E219" s="85" t="str">
        <f ca="1">VLOOKUP(B219,'Insumos e Serviços'!$A:$F,5,0)</f>
        <v>KG</v>
      </c>
      <c r="F219" s="106">
        <v>6.0000000000000001E-3</v>
      </c>
      <c r="G219" s="88">
        <f ca="1">VLOOKUP(B219,'Insumos e Serviços'!$A:$F,6,0)</f>
        <v>19.09</v>
      </c>
      <c r="H219" s="88">
        <f t="shared" si="6"/>
        <v>0.11</v>
      </c>
    </row>
    <row r="220" spans="1:8" ht="22.5">
      <c r="A220" s="86" t="str">
        <f ca="1">VLOOKUP(B220,'Insumos e Serviços'!$A:$F,3,0)</f>
        <v>Insumo</v>
      </c>
      <c r="B220" s="100" t="s">
        <v>193</v>
      </c>
      <c r="C220" s="85" t="str">
        <f ca="1">VLOOKUP(B220,'Insumos e Serviços'!$A:$F,2,0)</f>
        <v>SINAPI</v>
      </c>
      <c r="D220" s="86" t="str">
        <f ca="1">VLOOKUP(B220,'Insumos e Serviços'!$A:$F,4,0)</f>
        <v>TUBO ACO GALVANIZADO COM COSTURA, CLASSE LEVE, DN 40 MM ( 1 1/2"),  E = 3,00 MM,  *3,48* KG/M (NBR 5580)</v>
      </c>
      <c r="E220" s="85" t="str">
        <f ca="1">VLOOKUP(B220,'Insumos e Serviços'!$A:$F,5,0)</f>
        <v>M</v>
      </c>
      <c r="F220" s="106">
        <v>1.3</v>
      </c>
      <c r="G220" s="88">
        <f ca="1">VLOOKUP(B220,'Insumos e Serviços'!$A:$F,6,0)</f>
        <v>61.73</v>
      </c>
      <c r="H220" s="88">
        <f t="shared" si="6"/>
        <v>80.239999999999995</v>
      </c>
    </row>
    <row r="221" spans="1:8">
      <c r="A221" s="86" t="str">
        <f ca="1">VLOOKUP(B221,'Insumos e Serviços'!$A:$F,3,0)</f>
        <v>Insumo</v>
      </c>
      <c r="B221" s="100" t="s">
        <v>201</v>
      </c>
      <c r="C221" s="85" t="str">
        <f ca="1">VLOOKUP(B221,'Insumos e Serviços'!$A:$F,2,0)</f>
        <v>Próprio</v>
      </c>
      <c r="D221" s="86" t="str">
        <f ca="1">VLOOKUP(B221,'Insumos e Serviços'!$A:$F,4,0)</f>
        <v>Suporte para corrimão, redondo com pino 1/2" P/ tubo 2" - com parafusos e buchas</v>
      </c>
      <c r="E221" s="85" t="str">
        <f ca="1">VLOOKUP(B221,'Insumos e Serviços'!$A:$F,5,0)</f>
        <v>un</v>
      </c>
      <c r="F221" s="106">
        <v>1.091</v>
      </c>
      <c r="G221" s="88">
        <f ca="1">VLOOKUP(B221,'Insumos e Serviços'!$A:$F,6,0)</f>
        <v>7.41</v>
      </c>
      <c r="H221" s="88">
        <f t="shared" si="6"/>
        <v>8.08</v>
      </c>
    </row>
    <row r="222" spans="1:8" ht="15" thickBot="1">
      <c r="A222" s="86" t="str">
        <f ca="1">VLOOKUP(B222,'Insumos e Serviços'!$A:$F,3,0)</f>
        <v>Insumo</v>
      </c>
      <c r="B222" s="100" t="s">
        <v>199</v>
      </c>
      <c r="C222" s="85" t="str">
        <f ca="1">VLOOKUP(B222,'Insumos e Serviços'!$A:$F,2,0)</f>
        <v>Próprio</v>
      </c>
      <c r="D222" s="86" t="str">
        <f ca="1">VLOOKUP(B222,'Insumos e Serviços'!$A:$F,4,0)</f>
        <v>Curva de aço galvanizado 1 1/2"</v>
      </c>
      <c r="E222" s="85" t="str">
        <f ca="1">VLOOKUP(B222,'Insumos e Serviços'!$A:$F,5,0)</f>
        <v>un</v>
      </c>
      <c r="F222" s="106">
        <v>1</v>
      </c>
      <c r="G222" s="88">
        <f ca="1">VLOOKUP(B222,'Insumos e Serviços'!$A:$F,6,0)</f>
        <v>35.340000000000003</v>
      </c>
      <c r="H222" s="88">
        <f t="shared" si="6"/>
        <v>35.340000000000003</v>
      </c>
    </row>
    <row r="223" spans="1:8" ht="15" thickTop="1">
      <c r="A223" s="151"/>
      <c r="B223" s="151"/>
      <c r="C223" s="151"/>
      <c r="D223" s="151"/>
      <c r="E223" s="151"/>
      <c r="F223" s="151"/>
      <c r="G223" s="151"/>
      <c r="H223" s="151"/>
    </row>
    <row r="224" spans="1:8" ht="22.5">
      <c r="A224" s="150" t="s">
        <v>719</v>
      </c>
      <c r="B224" s="102" t="str">
        <f ca="1">VLOOKUP(A224,'Orçamento Sintético'!$A:$H,2,0)</f>
        <v xml:space="preserve"> MPDFT1075 </v>
      </c>
      <c r="C224" s="102" t="str">
        <f ca="1">VLOOKUP(A224,'Orçamento Sintético'!$A:$H,3,0)</f>
        <v>Próprio</v>
      </c>
      <c r="D224" s="101" t="str">
        <f ca="1">VLOOKUP(A224,'Orçamento Sintético'!$A:$H,4,0)</f>
        <v>Cópia SINAPI 99855 -Corrimão duplo de Ø 1.1/2" (38,1mm) em tubo de aço industrial, para pintura esmalte. Instalado em alvenaria</v>
      </c>
      <c r="E224" s="102" t="str">
        <f ca="1">VLOOKUP(A224,'Orçamento Sintético'!$A:$H,5,0)</f>
        <v>m</v>
      </c>
      <c r="F224" s="103"/>
      <c r="G224" s="104"/>
      <c r="H224" s="105">
        <f>SUM(H225:H230)</f>
        <v>214.3</v>
      </c>
    </row>
    <row r="225" spans="1:8">
      <c r="A225" s="86" t="str">
        <f ca="1">VLOOKUP(B225,'Insumos e Serviços'!$A:$F,3,0)</f>
        <v>Composição</v>
      </c>
      <c r="B225" s="100" t="s">
        <v>1057</v>
      </c>
      <c r="C225" s="85" t="str">
        <f ca="1">VLOOKUP(B225,'Insumos e Serviços'!$A:$F,2,0)</f>
        <v>SINAPI</v>
      </c>
      <c r="D225" s="86" t="str">
        <f ca="1">VLOOKUP(B225,'Insumos e Serviços'!$A:$F,4,0)</f>
        <v>AUXILIAR DE SERRALHEIRO COM ENCARGOS COMPLEMENTARES</v>
      </c>
      <c r="E225" s="85" t="str">
        <f ca="1">VLOOKUP(B225,'Insumos e Serviços'!$A:$F,5,0)</f>
        <v>H</v>
      </c>
      <c r="F225" s="106">
        <v>1.502</v>
      </c>
      <c r="G225" s="88">
        <f ca="1">VLOOKUP(B225,'Insumos e Serviços'!$A:$F,6,0)</f>
        <v>18.84</v>
      </c>
      <c r="H225" s="88">
        <f t="shared" ref="H225:H230" si="7">TRUNC(F225*G225,2)</f>
        <v>28.29</v>
      </c>
    </row>
    <row r="226" spans="1:8">
      <c r="A226" s="86" t="str">
        <f ca="1">VLOOKUP(B226,'Insumos e Serviços'!$A:$F,3,0)</f>
        <v>Composição</v>
      </c>
      <c r="B226" s="100" t="s">
        <v>1059</v>
      </c>
      <c r="C226" s="85" t="str">
        <f ca="1">VLOOKUP(B226,'Insumos e Serviços'!$A:$F,2,0)</f>
        <v>SINAPI</v>
      </c>
      <c r="D226" s="86" t="str">
        <f ca="1">VLOOKUP(B226,'Insumos e Serviços'!$A:$F,4,0)</f>
        <v>SERRALHEIRO COM ENCARGOS COMPLEMENTARES</v>
      </c>
      <c r="E226" s="85" t="str">
        <f ca="1">VLOOKUP(B226,'Insumos e Serviços'!$A:$F,5,0)</f>
        <v>H</v>
      </c>
      <c r="F226" s="106">
        <v>1.8280000000000001</v>
      </c>
      <c r="G226" s="88">
        <f ca="1">VLOOKUP(B226,'Insumos e Serviços'!$A:$F,6,0)</f>
        <v>23.13</v>
      </c>
      <c r="H226" s="88">
        <f t="shared" si="7"/>
        <v>42.28</v>
      </c>
    </row>
    <row r="227" spans="1:8" ht="22.5">
      <c r="A227" s="86" t="str">
        <f ca="1">VLOOKUP(B227,'Insumos e Serviços'!$A:$F,3,0)</f>
        <v>Insumo</v>
      </c>
      <c r="B227" s="100" t="s">
        <v>104</v>
      </c>
      <c r="C227" s="85" t="str">
        <f ca="1">VLOOKUP(B227,'Insumos e Serviços'!$A:$F,2,0)</f>
        <v>SINAPI</v>
      </c>
      <c r="D227" s="86" t="str">
        <f ca="1">VLOOKUP(B227,'Insumos e Serviços'!$A:$F,4,0)</f>
        <v>BUCHA DE NYLON SEM ABA S10, COM PARAFUSO DE 6,10 X 65 MM EM ACO ZINCADO COM ROSCA SOBERBA, CABECA CHATA E FENDA PHILLIPS</v>
      </c>
      <c r="E227" s="85" t="str">
        <f ca="1">VLOOKUP(B227,'Insumos e Serviços'!$A:$F,5,0)</f>
        <v>UN</v>
      </c>
      <c r="F227" s="106">
        <v>6.5449999999999999</v>
      </c>
      <c r="G227" s="88">
        <f ca="1">VLOOKUP(B227,'Insumos e Serviços'!$A:$F,6,0)</f>
        <v>0.79</v>
      </c>
      <c r="H227" s="88">
        <f t="shared" si="7"/>
        <v>5.17</v>
      </c>
    </row>
    <row r="228" spans="1:8">
      <c r="A228" s="86" t="str">
        <f ca="1">VLOOKUP(B228,'Insumos e Serviços'!$A:$F,3,0)</f>
        <v>Insumo</v>
      </c>
      <c r="B228" s="100" t="s">
        <v>197</v>
      </c>
      <c r="C228" s="85" t="str">
        <f ca="1">VLOOKUP(B228,'Insumos e Serviços'!$A:$F,2,0)</f>
        <v>SINAPI</v>
      </c>
      <c r="D228" s="86" t="str">
        <f ca="1">VLOOKUP(B228,'Insumos e Serviços'!$A:$F,4,0)</f>
        <v>ELETRODO REVESTIDO AWS - E6013, DIAMETRO IGUAL A 2,50 MM</v>
      </c>
      <c r="E228" s="85" t="str">
        <f ca="1">VLOOKUP(B228,'Insumos e Serviços'!$A:$F,5,0)</f>
        <v>KG</v>
      </c>
      <c r="F228" s="106">
        <v>6.0000000000000001E-3</v>
      </c>
      <c r="G228" s="88">
        <f ca="1">VLOOKUP(B228,'Insumos e Serviços'!$A:$F,6,0)</f>
        <v>19.09</v>
      </c>
      <c r="H228" s="88">
        <f t="shared" si="7"/>
        <v>0.11</v>
      </c>
    </row>
    <row r="229" spans="1:8">
      <c r="A229" s="86" t="str">
        <f ca="1">VLOOKUP(B229,'Insumos e Serviços'!$A:$F,3,0)</f>
        <v>Insumo</v>
      </c>
      <c r="B229" s="100" t="s">
        <v>195</v>
      </c>
      <c r="C229" s="85" t="str">
        <f ca="1">VLOOKUP(B229,'Insumos e Serviços'!$A:$F,2,0)</f>
        <v>SINAPI</v>
      </c>
      <c r="D229" s="86" t="str">
        <f ca="1">VLOOKUP(B229,'Insumos e Serviços'!$A:$F,4,0)</f>
        <v>SUPORTE PARA CALHA DE 150 MM EM FERRO GALVANIZADO</v>
      </c>
      <c r="E229" s="85" t="str">
        <f ca="1">VLOOKUP(B229,'Insumos e Serviços'!$A:$F,5,0)</f>
        <v>UN</v>
      </c>
      <c r="F229" s="106">
        <v>2.1819999999999999</v>
      </c>
      <c r="G229" s="88">
        <f ca="1">VLOOKUP(B229,'Insumos e Serviços'!$A:$F,6,0)</f>
        <v>5.23</v>
      </c>
      <c r="H229" s="88">
        <f t="shared" si="7"/>
        <v>11.41</v>
      </c>
    </row>
    <row r="230" spans="1:8" ht="23.25" thickBot="1">
      <c r="A230" s="86" t="str">
        <f ca="1">VLOOKUP(B230,'Insumos e Serviços'!$A:$F,3,0)</f>
        <v>Insumo</v>
      </c>
      <c r="B230" s="100" t="s">
        <v>193</v>
      </c>
      <c r="C230" s="85" t="str">
        <f ca="1">VLOOKUP(B230,'Insumos e Serviços'!$A:$F,2,0)</f>
        <v>SINAPI</v>
      </c>
      <c r="D230" s="86" t="str">
        <f ca="1">VLOOKUP(B230,'Insumos e Serviços'!$A:$F,4,0)</f>
        <v>TUBO ACO GALVANIZADO COM COSTURA, CLASSE LEVE, DN 40 MM ( 1 1/2"),  E = 3,00 MM,  *3,48* KG/M (NBR 5580)</v>
      </c>
      <c r="E230" s="85" t="str">
        <f ca="1">VLOOKUP(B230,'Insumos e Serviços'!$A:$F,5,0)</f>
        <v>M</v>
      </c>
      <c r="F230" s="106">
        <v>2.0579999999999998</v>
      </c>
      <c r="G230" s="88">
        <f ca="1">VLOOKUP(B230,'Insumos e Serviços'!$A:$F,6,0)</f>
        <v>61.73</v>
      </c>
      <c r="H230" s="88">
        <f t="shared" si="7"/>
        <v>127.04</v>
      </c>
    </row>
    <row r="231" spans="1:8" ht="15" thickTop="1">
      <c r="A231" s="151"/>
      <c r="B231" s="151"/>
      <c r="C231" s="151"/>
      <c r="D231" s="151"/>
      <c r="E231" s="151"/>
      <c r="F231" s="151"/>
      <c r="G231" s="151"/>
      <c r="H231" s="151"/>
    </row>
    <row r="232" spans="1:8" ht="22.5">
      <c r="A232" s="150" t="s">
        <v>722</v>
      </c>
      <c r="B232" s="102" t="str">
        <f ca="1">VLOOKUP(A232,'Orçamento Sintético'!$A:$H,2,0)</f>
        <v xml:space="preserve"> MPDFT0607 </v>
      </c>
      <c r="C232" s="102" t="str">
        <f ca="1">VLOOKUP(A232,'Orçamento Sintético'!$A:$H,3,0)</f>
        <v>Próprio</v>
      </c>
      <c r="D232" s="101" t="str">
        <f ca="1">VLOOKUP(A232,'Orçamento Sintético'!$A:$H,4,0)</f>
        <v>Plaquetas de sinalização em braile em placas de alumínio, escrita em alfabeto braile, identificando o pavimento em que o usuário se encontra, referência: Andaluz</v>
      </c>
      <c r="E232" s="102" t="str">
        <f ca="1">VLOOKUP(A232,'Orçamento Sintético'!$A:$H,5,0)</f>
        <v>un</v>
      </c>
      <c r="F232" s="103"/>
      <c r="G232" s="104"/>
      <c r="H232" s="105">
        <f>SUM(H233:H235)</f>
        <v>10.76</v>
      </c>
    </row>
    <row r="233" spans="1:8">
      <c r="A233" s="86" t="str">
        <f ca="1">VLOOKUP(B233,'Insumos e Serviços'!$A:$F,3,0)</f>
        <v>Composição</v>
      </c>
      <c r="B233" s="100" t="s">
        <v>1054</v>
      </c>
      <c r="C233" s="85" t="str">
        <f ca="1">VLOOKUP(B233,'Insumos e Serviços'!$A:$F,2,0)</f>
        <v>SINAPI</v>
      </c>
      <c r="D233" s="86" t="str">
        <f ca="1">VLOOKUP(B233,'Insumos e Serviços'!$A:$F,4,0)</f>
        <v>SERVENTE COM ENCARGOS COMPLEMENTARES</v>
      </c>
      <c r="E233" s="85" t="str">
        <f ca="1">VLOOKUP(B233,'Insumos e Serviços'!$A:$F,5,0)</f>
        <v>H</v>
      </c>
      <c r="F233" s="106">
        <v>8.3000000000000004E-2</v>
      </c>
      <c r="G233" s="88">
        <f ca="1">VLOOKUP(B233,'Insumos e Serviços'!$A:$F,6,0)</f>
        <v>17.170000000000002</v>
      </c>
      <c r="H233" s="88">
        <f>TRUNC(F233*G233,2)</f>
        <v>1.42</v>
      </c>
    </row>
    <row r="234" spans="1:8" ht="22.5">
      <c r="A234" s="86" t="str">
        <f ca="1">VLOOKUP(B234,'Insumos e Serviços'!$A:$F,3,0)</f>
        <v>Insumo</v>
      </c>
      <c r="B234" s="100" t="s">
        <v>191</v>
      </c>
      <c r="C234" s="85" t="str">
        <f ca="1">VLOOKUP(B234,'Insumos e Serviços'!$A:$F,2,0)</f>
        <v>Próprio</v>
      </c>
      <c r="D234" s="86" t="str">
        <f ca="1">VLOOKUP(B234,'Insumos e Serviços'!$A:$F,4,0)</f>
        <v>Plaquetas de sinalização em braile em placas de alumínio, escrita em alfabeto braile, identificando o pavimento em que o usuário se encontra, referência: Andaluz</v>
      </c>
      <c r="E234" s="85" t="str">
        <f ca="1">VLOOKUP(B234,'Insumos e Serviços'!$A:$F,5,0)</f>
        <v>un</v>
      </c>
      <c r="F234" s="106">
        <v>1</v>
      </c>
      <c r="G234" s="88">
        <f ca="1">VLOOKUP(B234,'Insumos e Serviços'!$A:$F,6,0)</f>
        <v>9.08</v>
      </c>
      <c r="H234" s="88">
        <f>TRUNC(F234*G234,2)</f>
        <v>9.08</v>
      </c>
    </row>
    <row r="235" spans="1:8" ht="15" thickBot="1">
      <c r="A235" s="86" t="str">
        <f ca="1">VLOOKUP(B235,'Insumos e Serviços'!$A:$F,3,0)</f>
        <v>Insumo</v>
      </c>
      <c r="B235" s="100" t="s">
        <v>190</v>
      </c>
      <c r="C235" s="85" t="str">
        <f ca="1">VLOOKUP(B235,'Insumos e Serviços'!$A:$F,2,0)</f>
        <v>SINAPI</v>
      </c>
      <c r="D235" s="86" t="str">
        <f ca="1">VLOOKUP(B235,'Insumos e Serviços'!$A:$F,4,0)</f>
        <v>ADESIVO ACRILICO/COLA DE CONTATO</v>
      </c>
      <c r="E235" s="85" t="str">
        <f ca="1">VLOOKUP(B235,'Insumos e Serviços'!$A:$F,5,0)</f>
        <v>KG</v>
      </c>
      <c r="F235" s="106">
        <v>0.01</v>
      </c>
      <c r="G235" s="88">
        <f ca="1">VLOOKUP(B235,'Insumos e Serviços'!$A:$F,6,0)</f>
        <v>26.82</v>
      </c>
      <c r="H235" s="88">
        <f>TRUNC(F235*G235,2)</f>
        <v>0.26</v>
      </c>
    </row>
    <row r="236" spans="1:8" ht="15" thickTop="1">
      <c r="A236" s="151"/>
      <c r="B236" s="151"/>
      <c r="C236" s="151"/>
      <c r="D236" s="151"/>
      <c r="E236" s="151"/>
      <c r="F236" s="151"/>
      <c r="G236" s="151"/>
      <c r="H236" s="151"/>
    </row>
    <row r="237" spans="1:8">
      <c r="A237" s="107" t="s">
        <v>725</v>
      </c>
      <c r="B237" s="108"/>
      <c r="C237" s="107"/>
      <c r="D237" s="107" t="s">
        <v>726</v>
      </c>
      <c r="E237" s="108"/>
      <c r="F237" s="109"/>
      <c r="G237" s="110"/>
      <c r="H237" s="110"/>
    </row>
    <row r="238" spans="1:8" ht="22.5">
      <c r="A238" s="150" t="s">
        <v>727</v>
      </c>
      <c r="B238" s="102" t="str">
        <f ca="1">VLOOKUP(A238,'Orçamento Sintético'!$A:$H,2,0)</f>
        <v xml:space="preserve"> MPDFT0304 </v>
      </c>
      <c r="C238" s="102" t="str">
        <f ca="1">VLOOKUP(A238,'Orçamento Sintético'!$A:$H,3,0)</f>
        <v>Próprio</v>
      </c>
      <c r="D238" s="101" t="str">
        <f ca="1">VLOOKUP(A238,'Orçamento Sintético'!$A:$H,4,0)</f>
        <v>Copia da SINAPI (86904) - Lavatório de semi-encaixe (padrão), branco, fixado sobre a bancada. Linha Monte Carlo, cód.:L82.17, fab. Deca ou similar equivalante</v>
      </c>
      <c r="E238" s="102" t="str">
        <f ca="1">VLOOKUP(A238,'Orçamento Sintético'!$A:$H,5,0)</f>
        <v>UN</v>
      </c>
      <c r="F238" s="103"/>
      <c r="G238" s="104"/>
      <c r="H238" s="105">
        <f>SUM(H239:H243)</f>
        <v>337.68</v>
      </c>
    </row>
    <row r="239" spans="1:8">
      <c r="A239" s="86" t="str">
        <f ca="1">VLOOKUP(B239,'Insumos e Serviços'!$A:$F,3,0)</f>
        <v>Composição</v>
      </c>
      <c r="B239" s="100" t="s">
        <v>1082</v>
      </c>
      <c r="C239" s="85" t="str">
        <f ca="1">VLOOKUP(B239,'Insumos e Serviços'!$A:$F,2,0)</f>
        <v>SINAPI</v>
      </c>
      <c r="D239" s="86" t="str">
        <f ca="1">VLOOKUP(B239,'Insumos e Serviços'!$A:$F,4,0)</f>
        <v>ENCANADOR OU BOMBEIRO HIDRÁULICO COM ENCARGOS COMPLEMENTARES</v>
      </c>
      <c r="E239" s="85" t="str">
        <f ca="1">VLOOKUP(B239,'Insumos e Serviços'!$A:$F,5,0)</f>
        <v>H</v>
      </c>
      <c r="F239" s="106">
        <v>0.38700000000000001</v>
      </c>
      <c r="G239" s="88">
        <f ca="1">VLOOKUP(B239,'Insumos e Serviços'!$A:$F,6,0)</f>
        <v>22.76</v>
      </c>
      <c r="H239" s="88">
        <f>TRUNC(F239*G239,2)</f>
        <v>8.8000000000000007</v>
      </c>
    </row>
    <row r="240" spans="1:8">
      <c r="A240" s="86" t="str">
        <f ca="1">VLOOKUP(B240,'Insumos e Serviços'!$A:$F,3,0)</f>
        <v>Composição</v>
      </c>
      <c r="B240" s="100" t="s">
        <v>1054</v>
      </c>
      <c r="C240" s="85" t="str">
        <f ca="1">VLOOKUP(B240,'Insumos e Serviços'!$A:$F,2,0)</f>
        <v>SINAPI</v>
      </c>
      <c r="D240" s="86" t="str">
        <f ca="1">VLOOKUP(B240,'Insumos e Serviços'!$A:$F,4,0)</f>
        <v>SERVENTE COM ENCARGOS COMPLEMENTARES</v>
      </c>
      <c r="E240" s="85" t="str">
        <f ca="1">VLOOKUP(B240,'Insumos e Serviços'!$A:$F,5,0)</f>
        <v>H</v>
      </c>
      <c r="F240" s="106">
        <v>0.18859999999999999</v>
      </c>
      <c r="G240" s="88">
        <f ca="1">VLOOKUP(B240,'Insumos e Serviços'!$A:$F,6,0)</f>
        <v>17.170000000000002</v>
      </c>
      <c r="H240" s="88">
        <f>TRUNC(F240*G240,2)</f>
        <v>3.23</v>
      </c>
    </row>
    <row r="241" spans="1:8" ht="22.5">
      <c r="A241" s="86" t="str">
        <f ca="1">VLOOKUP(B241,'Insumos e Serviços'!$A:$F,3,0)</f>
        <v>Insumo</v>
      </c>
      <c r="B241" s="100" t="s">
        <v>150</v>
      </c>
      <c r="C241" s="85" t="str">
        <f ca="1">VLOOKUP(B241,'Insumos e Serviços'!$A:$F,2,0)</f>
        <v>SINAPI</v>
      </c>
      <c r="D241" s="86" t="str">
        <f ca="1">VLOOKUP(B241,'Insumos e Serviços'!$A:$F,4,0)</f>
        <v>PARAFUSO NIQUELADO 3 1/2" COM ACABAMENTO CROMADO PARA FIXAR PECA SANITARIA, INCLUI PORCA CEGA, ARRUELA E BUCHA DE NYLON TAMANHO S-8</v>
      </c>
      <c r="E241" s="85" t="str">
        <f ca="1">VLOOKUP(B241,'Insumos e Serviços'!$A:$F,5,0)</f>
        <v>UN</v>
      </c>
      <c r="F241" s="106">
        <v>2</v>
      </c>
      <c r="G241" s="88">
        <f ca="1">VLOOKUP(B241,'Insumos e Serviços'!$A:$F,6,0)</f>
        <v>8.5500000000000007</v>
      </c>
      <c r="H241" s="88">
        <f>TRUNC(F241*G241,2)</f>
        <v>17.100000000000001</v>
      </c>
    </row>
    <row r="242" spans="1:8">
      <c r="A242" s="86" t="str">
        <f ca="1">VLOOKUP(B242,'Insumos e Serviços'!$A:$F,3,0)</f>
        <v>Insumo</v>
      </c>
      <c r="B242" s="100" t="s">
        <v>102</v>
      </c>
      <c r="C242" s="85" t="str">
        <f ca="1">VLOOKUP(B242,'Insumos e Serviços'!$A:$F,2,0)</f>
        <v>SINAPI</v>
      </c>
      <c r="D242" s="86" t="str">
        <f ca="1">VLOOKUP(B242,'Insumos e Serviços'!$A:$F,4,0)</f>
        <v>REJUNTE EPOXI, QUALQUER COR</v>
      </c>
      <c r="E242" s="85" t="str">
        <f ca="1">VLOOKUP(B242,'Insumos e Serviços'!$A:$F,5,0)</f>
        <v>KG</v>
      </c>
      <c r="F242" s="106">
        <v>3.04E-2</v>
      </c>
      <c r="G242" s="88">
        <f ca="1">VLOOKUP(B242,'Insumos e Serviços'!$A:$F,6,0)</f>
        <v>55.65</v>
      </c>
      <c r="H242" s="88">
        <f>TRUNC(F242*G242,2)</f>
        <v>1.69</v>
      </c>
    </row>
    <row r="243" spans="1:8" ht="15" thickBot="1">
      <c r="A243" s="86" t="str">
        <f ca="1">VLOOKUP(B243,'Insumos e Serviços'!$A:$F,3,0)</f>
        <v>Insumo</v>
      </c>
      <c r="B243" s="100" t="s">
        <v>188</v>
      </c>
      <c r="C243" s="85" t="str">
        <f ca="1">VLOOKUP(B243,'Insumos e Serviços'!$A:$F,2,0)</f>
        <v>Próprio</v>
      </c>
      <c r="D243" s="86" t="str">
        <f ca="1">VLOOKUP(B243,'Insumos e Serviços'!$A:$F,4,0)</f>
        <v>Lavatório de semi-encaixe de louça, linha Monte Carlo, cor branco gelo, código L82, fab. Deca</v>
      </c>
      <c r="E243" s="85" t="str">
        <f ca="1">VLOOKUP(B243,'Insumos e Serviços'!$A:$F,5,0)</f>
        <v>un</v>
      </c>
      <c r="F243" s="106">
        <v>1</v>
      </c>
      <c r="G243" s="88">
        <f ca="1">VLOOKUP(B243,'Insumos e Serviços'!$A:$F,6,0)</f>
        <v>306.86</v>
      </c>
      <c r="H243" s="88">
        <f>TRUNC(F243*G243,2)</f>
        <v>306.86</v>
      </c>
    </row>
    <row r="244" spans="1:8" ht="15" thickTop="1">
      <c r="A244" s="151"/>
      <c r="B244" s="151"/>
      <c r="C244" s="151"/>
      <c r="D244" s="151"/>
      <c r="E244" s="151"/>
      <c r="F244" s="151"/>
      <c r="G244" s="151"/>
      <c r="H244" s="151"/>
    </row>
    <row r="245" spans="1:8" ht="22.5">
      <c r="A245" s="150" t="s">
        <v>730</v>
      </c>
      <c r="B245" s="102" t="str">
        <f ca="1">VLOOKUP(A245,'Orçamento Sintético'!$A:$H,2,0)</f>
        <v xml:space="preserve"> MPDFT0303 </v>
      </c>
      <c r="C245" s="102" t="str">
        <f ca="1">VLOOKUP(A245,'Orçamento Sintético'!$A:$H,3,0)</f>
        <v>Próprio</v>
      </c>
      <c r="D245" s="101" t="str">
        <f ca="1">VLOOKUP(A245,'Orçamento Sintético'!$A:$H,4,0)</f>
        <v>Copia da SINAPI (86903) - Lavatório com coluna suspensa (PCD), branco. Linha Vogue Plus, cód.:L51.17 (lavatório) e cód.: CS1.17 (coluna suspensa), fab. Deca</v>
      </c>
      <c r="E245" s="102" t="str">
        <f ca="1">VLOOKUP(A245,'Orçamento Sintético'!$A:$H,5,0)</f>
        <v>UN</v>
      </c>
      <c r="F245" s="103"/>
      <c r="G245" s="104"/>
      <c r="H245" s="105">
        <f>SUM(H246:H251)</f>
        <v>590.82000000000005</v>
      </c>
    </row>
    <row r="246" spans="1:8">
      <c r="A246" s="86" t="str">
        <f ca="1">VLOOKUP(B246,'Insumos e Serviços'!$A:$F,3,0)</f>
        <v>Composição</v>
      </c>
      <c r="B246" s="100" t="s">
        <v>1082</v>
      </c>
      <c r="C246" s="85" t="str">
        <f ca="1">VLOOKUP(B246,'Insumos e Serviços'!$A:$F,2,0)</f>
        <v>SINAPI</v>
      </c>
      <c r="D246" s="86" t="str">
        <f ca="1">VLOOKUP(B246,'Insumos e Serviços'!$A:$F,4,0)</f>
        <v>ENCANADOR OU BOMBEIRO HIDRÁULICO COM ENCARGOS COMPLEMENTARES</v>
      </c>
      <c r="E246" s="85" t="str">
        <f ca="1">VLOOKUP(B246,'Insumos e Serviços'!$A:$F,5,0)</f>
        <v>H</v>
      </c>
      <c r="F246" s="106">
        <v>1.4666999999999999</v>
      </c>
      <c r="G246" s="88">
        <f ca="1">VLOOKUP(B246,'Insumos e Serviços'!$A:$F,6,0)</f>
        <v>22.76</v>
      </c>
      <c r="H246" s="88">
        <f t="shared" ref="H246:H251" si="8">TRUNC(F246*G246,2)</f>
        <v>33.380000000000003</v>
      </c>
    </row>
    <row r="247" spans="1:8">
      <c r="A247" s="86" t="str">
        <f ca="1">VLOOKUP(B247,'Insumos e Serviços'!$A:$F,3,0)</f>
        <v>Composição</v>
      </c>
      <c r="B247" s="100" t="s">
        <v>1054</v>
      </c>
      <c r="C247" s="85" t="str">
        <f ca="1">VLOOKUP(B247,'Insumos e Serviços'!$A:$F,2,0)</f>
        <v>SINAPI</v>
      </c>
      <c r="D247" s="86" t="str">
        <f ca="1">VLOOKUP(B247,'Insumos e Serviços'!$A:$F,4,0)</f>
        <v>SERVENTE COM ENCARGOS COMPLEMENTARES</v>
      </c>
      <c r="E247" s="85" t="str">
        <f ca="1">VLOOKUP(B247,'Insumos e Serviços'!$A:$F,5,0)</f>
        <v>H</v>
      </c>
      <c r="F247" s="106">
        <v>0.65169999999999995</v>
      </c>
      <c r="G247" s="88">
        <f ca="1">VLOOKUP(B247,'Insumos e Serviços'!$A:$F,6,0)</f>
        <v>17.170000000000002</v>
      </c>
      <c r="H247" s="88">
        <f t="shared" si="8"/>
        <v>11.18</v>
      </c>
    </row>
    <row r="248" spans="1:8" ht="22.5">
      <c r="A248" s="86" t="str">
        <f ca="1">VLOOKUP(B248,'Insumos e Serviços'!$A:$F,3,0)</f>
        <v>Insumo</v>
      </c>
      <c r="B248" s="100" t="s">
        <v>150</v>
      </c>
      <c r="C248" s="85" t="str">
        <f ca="1">VLOOKUP(B248,'Insumos e Serviços'!$A:$F,2,0)</f>
        <v>SINAPI</v>
      </c>
      <c r="D248" s="86" t="str">
        <f ca="1">VLOOKUP(B248,'Insumos e Serviços'!$A:$F,4,0)</f>
        <v>PARAFUSO NIQUELADO 3 1/2" COM ACABAMENTO CROMADO PARA FIXAR PECA SANITARIA, INCLUI PORCA CEGA, ARRUELA E BUCHA DE NYLON TAMANHO S-8</v>
      </c>
      <c r="E248" s="85" t="str">
        <f ca="1">VLOOKUP(B248,'Insumos e Serviços'!$A:$F,5,0)</f>
        <v>UN</v>
      </c>
      <c r="F248" s="106">
        <v>4</v>
      </c>
      <c r="G248" s="88">
        <f ca="1">VLOOKUP(B248,'Insumos e Serviços'!$A:$F,6,0)</f>
        <v>8.5500000000000007</v>
      </c>
      <c r="H248" s="88">
        <f t="shared" si="8"/>
        <v>34.200000000000003</v>
      </c>
    </row>
    <row r="249" spans="1:8">
      <c r="A249" s="86" t="str">
        <f ca="1">VLOOKUP(B249,'Insumos e Serviços'!$A:$F,3,0)</f>
        <v>Insumo</v>
      </c>
      <c r="B249" s="100" t="s">
        <v>102</v>
      </c>
      <c r="C249" s="85" t="str">
        <f ca="1">VLOOKUP(B249,'Insumos e Serviços'!$A:$F,2,0)</f>
        <v>SINAPI</v>
      </c>
      <c r="D249" s="86" t="str">
        <f ca="1">VLOOKUP(B249,'Insumos e Serviços'!$A:$F,4,0)</f>
        <v>REJUNTE EPOXI, QUALQUER COR</v>
      </c>
      <c r="E249" s="85" t="str">
        <f ca="1">VLOOKUP(B249,'Insumos e Serviços'!$A:$F,5,0)</f>
        <v>KG</v>
      </c>
      <c r="F249" s="106">
        <v>8.6599999999999996E-2</v>
      </c>
      <c r="G249" s="88">
        <f ca="1">VLOOKUP(B249,'Insumos e Serviços'!$A:$F,6,0)</f>
        <v>55.65</v>
      </c>
      <c r="H249" s="88">
        <f t="shared" si="8"/>
        <v>4.8099999999999996</v>
      </c>
    </row>
    <row r="250" spans="1:8">
      <c r="A250" s="86" t="str">
        <f ca="1">VLOOKUP(B250,'Insumos e Serviços'!$A:$F,3,0)</f>
        <v>Insumo</v>
      </c>
      <c r="B250" s="100" t="s">
        <v>186</v>
      </c>
      <c r="C250" s="85" t="str">
        <f ca="1">VLOOKUP(B250,'Insumos e Serviços'!$A:$F,2,0)</f>
        <v>Próprio</v>
      </c>
      <c r="D250" s="86" t="str">
        <f ca="1">VLOOKUP(B250,'Insumos e Serviços'!$A:$F,4,0)</f>
        <v>Lavatório com coluna suspensa, marca Deca, Modelo Vogue Plus, código L.51.17, cor branco</v>
      </c>
      <c r="E250" s="85" t="str">
        <f ca="1">VLOOKUP(B250,'Insumos e Serviços'!$A:$F,5,0)</f>
        <v>un</v>
      </c>
      <c r="F250" s="106">
        <v>1</v>
      </c>
      <c r="G250" s="88">
        <f ca="1">VLOOKUP(B250,'Insumos e Serviços'!$A:$F,6,0)</f>
        <v>466.61</v>
      </c>
      <c r="H250" s="88">
        <f t="shared" si="8"/>
        <v>466.61</v>
      </c>
    </row>
    <row r="251" spans="1:8" ht="15" thickBot="1">
      <c r="A251" s="86" t="str">
        <f ca="1">VLOOKUP(B251,'Insumos e Serviços'!$A:$F,3,0)</f>
        <v>Insumo</v>
      </c>
      <c r="B251" s="100" t="s">
        <v>184</v>
      </c>
      <c r="C251" s="85" t="str">
        <f ca="1">VLOOKUP(B251,'Insumos e Serviços'!$A:$F,2,0)</f>
        <v>Próprio</v>
      </c>
      <c r="D251" s="86" t="str">
        <f ca="1">VLOOKUP(B251,'Insumos e Serviços'!$A:$F,4,0)</f>
        <v>Coluna para lavatório Monte Carlo/Village/Vogue Plus C1 Deca</v>
      </c>
      <c r="E251" s="85" t="str">
        <f ca="1">VLOOKUP(B251,'Insumos e Serviços'!$A:$F,5,0)</f>
        <v>un</v>
      </c>
      <c r="F251" s="106">
        <v>1</v>
      </c>
      <c r="G251" s="88">
        <f ca="1">VLOOKUP(B251,'Insumos e Serviços'!$A:$F,6,0)</f>
        <v>40.64</v>
      </c>
      <c r="H251" s="88">
        <f t="shared" si="8"/>
        <v>40.64</v>
      </c>
    </row>
    <row r="252" spans="1:8" ht="15" thickTop="1">
      <c r="A252" s="151"/>
      <c r="B252" s="151"/>
      <c r="C252" s="151"/>
      <c r="D252" s="151"/>
      <c r="E252" s="151"/>
      <c r="F252" s="151"/>
      <c r="G252" s="151"/>
      <c r="H252" s="151"/>
    </row>
    <row r="253" spans="1:8" ht="22.5">
      <c r="A253" s="150" t="s">
        <v>733</v>
      </c>
      <c r="B253" s="102" t="str">
        <f ca="1">VLOOKUP(A253,'Orçamento Sintético'!$A:$H,2,0)</f>
        <v xml:space="preserve"> MPDFT0148 </v>
      </c>
      <c r="C253" s="102" t="str">
        <f ca="1">VLOOKUP(A253,'Orçamento Sintético'!$A:$H,3,0)</f>
        <v>Próprio</v>
      </c>
      <c r="D253" s="101" t="str">
        <f ca="1">VLOOKUP(A253,'Orçamento Sintético'!$A:$H,4,0)</f>
        <v>Copia - Copia da SINAPI (95470) - Bacia sanitária, cor branco gelo, Linha Monte Carlo cód. P.8.17, fab. Deca com assento PLÁSTICO</v>
      </c>
      <c r="E253" s="102" t="str">
        <f ca="1">VLOOKUP(A253,'Orçamento Sintético'!$A:$H,5,0)</f>
        <v>UN</v>
      </c>
      <c r="F253" s="103"/>
      <c r="G253" s="104"/>
      <c r="H253" s="105">
        <f>SUM(H254:H261)</f>
        <v>558.83999999999992</v>
      </c>
    </row>
    <row r="254" spans="1:8">
      <c r="A254" s="86" t="str">
        <f ca="1">VLOOKUP(B254,'Insumos e Serviços'!$A:$F,3,0)</f>
        <v>Composição</v>
      </c>
      <c r="B254" s="100" t="s">
        <v>1082</v>
      </c>
      <c r="C254" s="85" t="str">
        <f ca="1">VLOOKUP(B254,'Insumos e Serviços'!$A:$F,2,0)</f>
        <v>SINAPI</v>
      </c>
      <c r="D254" s="86" t="str">
        <f ca="1">VLOOKUP(B254,'Insumos e Serviços'!$A:$F,4,0)</f>
        <v>ENCANADOR OU BOMBEIRO HIDRÁULICO COM ENCARGOS COMPLEMENTARES</v>
      </c>
      <c r="E254" s="85" t="str">
        <f ca="1">VLOOKUP(B254,'Insumos e Serviços'!$A:$F,5,0)</f>
        <v>H</v>
      </c>
      <c r="F254" s="106">
        <v>0.49680000000000002</v>
      </c>
      <c r="G254" s="88">
        <f ca="1">VLOOKUP(B254,'Insumos e Serviços'!$A:$F,6,0)</f>
        <v>22.76</v>
      </c>
      <c r="H254" s="88">
        <f t="shared" ref="H254:H261" si="9">TRUNC(F254*G254,2)</f>
        <v>11.3</v>
      </c>
    </row>
    <row r="255" spans="1:8">
      <c r="A255" s="86" t="str">
        <f ca="1">VLOOKUP(B255,'Insumos e Serviços'!$A:$F,3,0)</f>
        <v>Composição</v>
      </c>
      <c r="B255" s="100" t="s">
        <v>1054</v>
      </c>
      <c r="C255" s="85" t="str">
        <f ca="1">VLOOKUP(B255,'Insumos e Serviços'!$A:$F,2,0)</f>
        <v>SINAPI</v>
      </c>
      <c r="D255" s="86" t="str">
        <f ca="1">VLOOKUP(B255,'Insumos e Serviços'!$A:$F,4,0)</f>
        <v>SERVENTE COM ENCARGOS COMPLEMENTARES</v>
      </c>
      <c r="E255" s="85" t="str">
        <f ca="1">VLOOKUP(B255,'Insumos e Serviços'!$A:$F,5,0)</f>
        <v>H</v>
      </c>
      <c r="F255" s="106">
        <v>0.34949999999999998</v>
      </c>
      <c r="G255" s="88">
        <f ca="1">VLOOKUP(B255,'Insumos e Serviços'!$A:$F,6,0)</f>
        <v>17.170000000000002</v>
      </c>
      <c r="H255" s="88">
        <f t="shared" si="9"/>
        <v>6</v>
      </c>
    </row>
    <row r="256" spans="1:8">
      <c r="A256" s="86" t="str">
        <f ca="1">VLOOKUP(B256,'Insumos e Serviços'!$A:$F,3,0)</f>
        <v>Insumo</v>
      </c>
      <c r="B256" s="100" t="s">
        <v>176</v>
      </c>
      <c r="C256" s="85" t="str">
        <f ca="1">VLOOKUP(B256,'Insumos e Serviços'!$A:$F,2,0)</f>
        <v>SINAPI</v>
      </c>
      <c r="D256" s="86" t="str">
        <f ca="1">VLOOKUP(B256,'Insumos e Serviços'!$A:$F,4,0)</f>
        <v>VEDACAO PVC, 100 MM, PARA SAIDA VASO SANITARIO</v>
      </c>
      <c r="E256" s="85" t="str">
        <f ca="1">VLOOKUP(B256,'Insumos e Serviços'!$A:$F,5,0)</f>
        <v>UN</v>
      </c>
      <c r="F256" s="106">
        <v>1</v>
      </c>
      <c r="G256" s="88">
        <f ca="1">VLOOKUP(B256,'Insumos e Serviços'!$A:$F,6,0)</f>
        <v>2.89</v>
      </c>
      <c r="H256" s="88">
        <f t="shared" si="9"/>
        <v>2.89</v>
      </c>
    </row>
    <row r="257" spans="1:8" ht="22.5">
      <c r="A257" s="86" t="str">
        <f ca="1">VLOOKUP(B257,'Insumos e Serviços'!$A:$F,3,0)</f>
        <v>Insumo</v>
      </c>
      <c r="B257" s="100" t="s">
        <v>120</v>
      </c>
      <c r="C257" s="85" t="str">
        <f ca="1">VLOOKUP(B257,'Insumos e Serviços'!$A:$F,2,0)</f>
        <v>SINAPI</v>
      </c>
      <c r="D257" s="86" t="str">
        <f ca="1">VLOOKUP(B257,'Insumos e Serviços'!$A:$F,4,0)</f>
        <v>PARAFUSO NIQUELADO COM ACABAMENTO CROMADO PARA FIXAR PECA SANITARIA, INCLUI PORCA CEGA, ARRUELA E BUCHA DE NYLON TAMANHO S-10</v>
      </c>
      <c r="E257" s="85" t="str">
        <f ca="1">VLOOKUP(B257,'Insumos e Serviços'!$A:$F,5,0)</f>
        <v>UN</v>
      </c>
      <c r="F257" s="106">
        <v>2</v>
      </c>
      <c r="G257" s="88">
        <f ca="1">VLOOKUP(B257,'Insumos e Serviços'!$A:$F,6,0)</f>
        <v>11.53</v>
      </c>
      <c r="H257" s="88">
        <f t="shared" si="9"/>
        <v>23.06</v>
      </c>
    </row>
    <row r="258" spans="1:8">
      <c r="A258" s="86" t="str">
        <f ca="1">VLOOKUP(B258,'Insumos e Serviços'!$A:$F,3,0)</f>
        <v>Insumo</v>
      </c>
      <c r="B258" s="100" t="s">
        <v>102</v>
      </c>
      <c r="C258" s="85" t="str">
        <f ca="1">VLOOKUP(B258,'Insumos e Serviços'!$A:$F,2,0)</f>
        <v>SINAPI</v>
      </c>
      <c r="D258" s="86" t="str">
        <f ca="1">VLOOKUP(B258,'Insumos e Serviços'!$A:$F,4,0)</f>
        <v>REJUNTE EPOXI, QUALQUER COR</v>
      </c>
      <c r="E258" s="85" t="str">
        <f ca="1">VLOOKUP(B258,'Insumos e Serviços'!$A:$F,5,0)</f>
        <v>KG</v>
      </c>
      <c r="F258" s="106">
        <v>8.8099999999999998E-2</v>
      </c>
      <c r="G258" s="88">
        <f ca="1">VLOOKUP(B258,'Insumos e Serviços'!$A:$F,6,0)</f>
        <v>55.65</v>
      </c>
      <c r="H258" s="88">
        <f t="shared" si="9"/>
        <v>4.9000000000000004</v>
      </c>
    </row>
    <row r="259" spans="1:8">
      <c r="A259" s="86" t="str">
        <f ca="1">VLOOKUP(B259,'Insumos e Serviços'!$A:$F,3,0)</f>
        <v>Insumo</v>
      </c>
      <c r="B259" s="100" t="s">
        <v>182</v>
      </c>
      <c r="C259" s="85" t="str">
        <f ca="1">VLOOKUP(B259,'Insumos e Serviços'!$A:$F,2,0)</f>
        <v>Próprio</v>
      </c>
      <c r="D259" s="86" t="str">
        <f ca="1">VLOOKUP(B259,'Insumos e Serviços'!$A:$F,4,0)</f>
        <v>Bacia sanitária, cor branco gelo, linha Monte Carlo, código P.8.17, fab. Deca</v>
      </c>
      <c r="E259" s="85" t="str">
        <f ca="1">VLOOKUP(B259,'Insumos e Serviços'!$A:$F,5,0)</f>
        <v>un</v>
      </c>
      <c r="F259" s="106">
        <v>1</v>
      </c>
      <c r="G259" s="88">
        <f ca="1">VLOOKUP(B259,'Insumos e Serviços'!$A:$F,6,0)</f>
        <v>320.55</v>
      </c>
      <c r="H259" s="88">
        <f t="shared" si="9"/>
        <v>320.55</v>
      </c>
    </row>
    <row r="260" spans="1:8">
      <c r="A260" s="86" t="str">
        <f ca="1">VLOOKUP(B260,'Insumos e Serviços'!$A:$F,3,0)</f>
        <v>Insumo</v>
      </c>
      <c r="B260" s="100" t="s">
        <v>180</v>
      </c>
      <c r="C260" s="85" t="str">
        <f ca="1">VLOOKUP(B260,'Insumos e Serviços'!$A:$F,2,0)</f>
        <v>Próprio</v>
      </c>
      <c r="D260" s="86" t="str">
        <f ca="1">VLOOKUP(B260,'Insumos e Serviços'!$A:$F,4,0)</f>
        <v>Tubo de ligação para vaso sanitário, cromado, código 1968C, fabricação Deca</v>
      </c>
      <c r="E260" s="85" t="str">
        <f ca="1">VLOOKUP(B260,'Insumos e Serviços'!$A:$F,5,0)</f>
        <v>un</v>
      </c>
      <c r="F260" s="106">
        <v>1</v>
      </c>
      <c r="G260" s="88">
        <f ca="1">VLOOKUP(B260,'Insumos e Serviços'!$A:$F,6,0)</f>
        <v>35.75</v>
      </c>
      <c r="H260" s="88">
        <f t="shared" si="9"/>
        <v>35.75</v>
      </c>
    </row>
    <row r="261" spans="1:8" ht="15" thickBot="1">
      <c r="A261" s="86" t="str">
        <f ca="1">VLOOKUP(B261,'Insumos e Serviços'!$A:$F,3,0)</f>
        <v>Insumo</v>
      </c>
      <c r="B261" s="100" t="s">
        <v>178</v>
      </c>
      <c r="C261" s="85" t="str">
        <f ca="1">VLOOKUP(B261,'Insumos e Serviços'!$A:$F,2,0)</f>
        <v>Próprio</v>
      </c>
      <c r="D261" s="86" t="str">
        <f ca="1">VLOOKUP(B261,'Insumos e Serviços'!$A:$F,4,0)</f>
        <v>Assento plástico Monte Carlo AP.80.17 Deca</v>
      </c>
      <c r="E261" s="85" t="str">
        <f ca="1">VLOOKUP(B261,'Insumos e Serviços'!$A:$F,5,0)</f>
        <v>un</v>
      </c>
      <c r="F261" s="106">
        <v>1</v>
      </c>
      <c r="G261" s="88">
        <f ca="1">VLOOKUP(B261,'Insumos e Serviços'!$A:$F,6,0)</f>
        <v>154.38999999999999</v>
      </c>
      <c r="H261" s="88">
        <f t="shared" si="9"/>
        <v>154.38999999999999</v>
      </c>
    </row>
    <row r="262" spans="1:8" ht="15" thickTop="1">
      <c r="A262" s="151"/>
      <c r="B262" s="151"/>
      <c r="C262" s="151"/>
      <c r="D262" s="151"/>
      <c r="E262" s="151"/>
      <c r="F262" s="151"/>
      <c r="G262" s="151"/>
      <c r="H262" s="151"/>
    </row>
    <row r="263" spans="1:8" ht="22.5">
      <c r="A263" s="150" t="s">
        <v>736</v>
      </c>
      <c r="B263" s="102" t="str">
        <f ca="1">VLOOKUP(A263,'Orçamento Sintético'!$A:$H,2,0)</f>
        <v xml:space="preserve"> MPDFT0149 </v>
      </c>
      <c r="C263" s="102" t="str">
        <f ca="1">VLOOKUP(A263,'Orçamento Sintético'!$A:$H,3,0)</f>
        <v>Próprio</v>
      </c>
      <c r="D263" s="101" t="str">
        <f ca="1">VLOOKUP(A263,'Orçamento Sintético'!$A:$H,4,0)</f>
        <v>Copia da SINAPI (95471) - Bacia sanitária, Linha Vogue Plus Conforto, cor branco gelo, código P. 510, fabricação Deca com assento PLÁSTICO</v>
      </c>
      <c r="E263" s="102" t="str">
        <f ca="1">VLOOKUP(A263,'Orçamento Sintético'!$A:$H,5,0)</f>
        <v>UN</v>
      </c>
      <c r="F263" s="103"/>
      <c r="G263" s="104"/>
      <c r="H263" s="105">
        <f>SUM(H264:H271)</f>
        <v>763.83</v>
      </c>
    </row>
    <row r="264" spans="1:8">
      <c r="A264" s="86" t="str">
        <f ca="1">VLOOKUP(B264,'Insumos e Serviços'!$A:$F,3,0)</f>
        <v>Composição</v>
      </c>
      <c r="B264" s="100" t="s">
        <v>1082</v>
      </c>
      <c r="C264" s="85" t="str">
        <f ca="1">VLOOKUP(B264,'Insumos e Serviços'!$A:$F,2,0)</f>
        <v>SINAPI</v>
      </c>
      <c r="D264" s="86" t="str">
        <f ca="1">VLOOKUP(B264,'Insumos e Serviços'!$A:$F,4,0)</f>
        <v>ENCANADOR OU BOMBEIRO HIDRÁULICO COM ENCARGOS COMPLEMENTARES</v>
      </c>
      <c r="E264" s="85" t="str">
        <f ca="1">VLOOKUP(B264,'Insumos e Serviços'!$A:$F,5,0)</f>
        <v>H</v>
      </c>
      <c r="F264" s="106">
        <v>1.1539999999999999</v>
      </c>
      <c r="G264" s="88">
        <f ca="1">VLOOKUP(B264,'Insumos e Serviços'!$A:$F,6,0)</f>
        <v>22.76</v>
      </c>
      <c r="H264" s="88">
        <f t="shared" ref="H264:H271" si="10">TRUNC(F264*G264,2)</f>
        <v>26.26</v>
      </c>
    </row>
    <row r="265" spans="1:8">
      <c r="A265" s="86" t="str">
        <f ca="1">VLOOKUP(B265,'Insumos e Serviços'!$A:$F,3,0)</f>
        <v>Composição</v>
      </c>
      <c r="B265" s="100" t="s">
        <v>1054</v>
      </c>
      <c r="C265" s="85" t="str">
        <f ca="1">VLOOKUP(B265,'Insumos e Serviços'!$A:$F,2,0)</f>
        <v>SINAPI</v>
      </c>
      <c r="D265" s="86" t="str">
        <f ca="1">VLOOKUP(B265,'Insumos e Serviços'!$A:$F,4,0)</f>
        <v>SERVENTE COM ENCARGOS COMPLEMENTARES</v>
      </c>
      <c r="E265" s="85" t="str">
        <f ca="1">VLOOKUP(B265,'Insumos e Serviços'!$A:$F,5,0)</f>
        <v>H</v>
      </c>
      <c r="F265" s="106">
        <v>0.55649999999999999</v>
      </c>
      <c r="G265" s="88">
        <f ca="1">VLOOKUP(B265,'Insumos e Serviços'!$A:$F,6,0)</f>
        <v>17.170000000000002</v>
      </c>
      <c r="H265" s="88">
        <f t="shared" si="10"/>
        <v>9.5500000000000007</v>
      </c>
    </row>
    <row r="266" spans="1:8">
      <c r="A266" s="86" t="str">
        <f ca="1">VLOOKUP(B266,'Insumos e Serviços'!$A:$F,3,0)</f>
        <v>Insumo</v>
      </c>
      <c r="B266" s="100" t="s">
        <v>176</v>
      </c>
      <c r="C266" s="85" t="str">
        <f ca="1">VLOOKUP(B266,'Insumos e Serviços'!$A:$F,2,0)</f>
        <v>SINAPI</v>
      </c>
      <c r="D266" s="86" t="str">
        <f ca="1">VLOOKUP(B266,'Insumos e Serviços'!$A:$F,4,0)</f>
        <v>VEDACAO PVC, 100 MM, PARA SAIDA VASO SANITARIO</v>
      </c>
      <c r="E266" s="85" t="str">
        <f ca="1">VLOOKUP(B266,'Insumos e Serviços'!$A:$F,5,0)</f>
        <v>UN</v>
      </c>
      <c r="F266" s="106">
        <v>1</v>
      </c>
      <c r="G266" s="88">
        <f ca="1">VLOOKUP(B266,'Insumos e Serviços'!$A:$F,6,0)</f>
        <v>2.89</v>
      </c>
      <c r="H266" s="88">
        <f t="shared" si="10"/>
        <v>2.89</v>
      </c>
    </row>
    <row r="267" spans="1:8" ht="22.5">
      <c r="A267" s="86" t="str">
        <f ca="1">VLOOKUP(B267,'Insumos e Serviços'!$A:$F,3,0)</f>
        <v>Insumo</v>
      </c>
      <c r="B267" s="100" t="s">
        <v>166</v>
      </c>
      <c r="C267" s="85" t="str">
        <f ca="1">VLOOKUP(B267,'Insumos e Serviços'!$A:$F,2,0)</f>
        <v>SINAPI</v>
      </c>
      <c r="D267" s="86" t="str">
        <f ca="1">VLOOKUP(B267,'Insumos e Serviços'!$A:$F,4,0)</f>
        <v>CONJUNTO DE LIGACAO PARA BACIA SANITARIA EM PLASTICO BRANCO COM TUBO, CANOPLA E ANEL DE EXPANSAO (TUBO 1.1/2 '' X 20 CM)</v>
      </c>
      <c r="E267" s="85" t="str">
        <f ca="1">VLOOKUP(B267,'Insumos e Serviços'!$A:$F,5,0)</f>
        <v>UN</v>
      </c>
      <c r="F267" s="106">
        <v>1</v>
      </c>
      <c r="G267" s="88">
        <f ca="1">VLOOKUP(B267,'Insumos e Serviços'!$A:$F,6,0)</f>
        <v>9.9700000000000006</v>
      </c>
      <c r="H267" s="88">
        <f t="shared" si="10"/>
        <v>9.9700000000000006</v>
      </c>
    </row>
    <row r="268" spans="1:8" ht="22.5">
      <c r="A268" s="86" t="str">
        <f ca="1">VLOOKUP(B268,'Insumos e Serviços'!$A:$F,3,0)</f>
        <v>Insumo</v>
      </c>
      <c r="B268" s="100" t="s">
        <v>120</v>
      </c>
      <c r="C268" s="85" t="str">
        <f ca="1">VLOOKUP(B268,'Insumos e Serviços'!$A:$F,2,0)</f>
        <v>SINAPI</v>
      </c>
      <c r="D268" s="86" t="str">
        <f ca="1">VLOOKUP(B268,'Insumos e Serviços'!$A:$F,4,0)</f>
        <v>PARAFUSO NIQUELADO COM ACABAMENTO CROMADO PARA FIXAR PECA SANITARIA, INCLUI PORCA CEGA, ARRUELA E BUCHA DE NYLON TAMANHO S-10</v>
      </c>
      <c r="E268" s="85" t="str">
        <f ca="1">VLOOKUP(B268,'Insumos e Serviços'!$A:$F,5,0)</f>
        <v>UN</v>
      </c>
      <c r="F268" s="106">
        <v>2</v>
      </c>
      <c r="G268" s="88">
        <f ca="1">VLOOKUP(B268,'Insumos e Serviços'!$A:$F,6,0)</f>
        <v>11.53</v>
      </c>
      <c r="H268" s="88">
        <f t="shared" si="10"/>
        <v>23.06</v>
      </c>
    </row>
    <row r="269" spans="1:8">
      <c r="A269" s="86" t="str">
        <f ca="1">VLOOKUP(B269,'Insumos e Serviços'!$A:$F,3,0)</f>
        <v>Insumo</v>
      </c>
      <c r="B269" s="100" t="s">
        <v>102</v>
      </c>
      <c r="C269" s="85" t="str">
        <f ca="1">VLOOKUP(B269,'Insumos e Serviços'!$A:$F,2,0)</f>
        <v>SINAPI</v>
      </c>
      <c r="D269" s="86" t="str">
        <f ca="1">VLOOKUP(B269,'Insumos e Serviços'!$A:$F,4,0)</f>
        <v>REJUNTE EPOXI, QUALQUER COR</v>
      </c>
      <c r="E269" s="85" t="str">
        <f ca="1">VLOOKUP(B269,'Insumos e Serviços'!$A:$F,5,0)</f>
        <v>KG</v>
      </c>
      <c r="F269" s="106">
        <v>8.8099999999999998E-2</v>
      </c>
      <c r="G269" s="88">
        <f ca="1">VLOOKUP(B269,'Insumos e Serviços'!$A:$F,6,0)</f>
        <v>55.65</v>
      </c>
      <c r="H269" s="88">
        <f t="shared" si="10"/>
        <v>4.9000000000000004</v>
      </c>
    </row>
    <row r="270" spans="1:8">
      <c r="A270" s="86" t="str">
        <f ca="1">VLOOKUP(B270,'Insumos e Serviços'!$A:$F,3,0)</f>
        <v>Insumo</v>
      </c>
      <c r="B270" s="100" t="s">
        <v>174</v>
      </c>
      <c r="C270" s="85" t="str">
        <f ca="1">VLOOKUP(B270,'Insumos e Serviços'!$A:$F,2,0)</f>
        <v>Próprio</v>
      </c>
      <c r="D270" s="86" t="str">
        <f ca="1">VLOOKUP(B270,'Insumos e Serviços'!$A:$F,4,0)</f>
        <v>Bacia sanitária, Linha Vogue Plus Conforto, cor branco gelo, código P. 510, fab. Deca</v>
      </c>
      <c r="E270" s="85" t="str">
        <f ca="1">VLOOKUP(B270,'Insumos e Serviços'!$A:$F,5,0)</f>
        <v>un</v>
      </c>
      <c r="F270" s="106">
        <v>1</v>
      </c>
      <c r="G270" s="88">
        <f ca="1">VLOOKUP(B270,'Insumos e Serviços'!$A:$F,6,0)</f>
        <v>588.70000000000005</v>
      </c>
      <c r="H270" s="88">
        <f t="shared" si="10"/>
        <v>588.70000000000005</v>
      </c>
    </row>
    <row r="271" spans="1:8" ht="15" thickBot="1">
      <c r="A271" s="86" t="str">
        <f ca="1">VLOOKUP(B271,'Insumos e Serviços'!$A:$F,3,0)</f>
        <v>Insumo</v>
      </c>
      <c r="B271" s="100" t="s">
        <v>172</v>
      </c>
      <c r="C271" s="85" t="str">
        <f ca="1">VLOOKUP(B271,'Insumos e Serviços'!$A:$F,2,0)</f>
        <v>Próprio</v>
      </c>
      <c r="D271" s="86" t="str">
        <f ca="1">VLOOKUP(B271,'Insumos e Serviços'!$A:$F,4,0)</f>
        <v>Assento plástico Vogue Plus AP.50.17 Deca</v>
      </c>
      <c r="E271" s="85" t="str">
        <f ca="1">VLOOKUP(B271,'Insumos e Serviços'!$A:$F,5,0)</f>
        <v>un</v>
      </c>
      <c r="F271" s="106">
        <v>1</v>
      </c>
      <c r="G271" s="88">
        <f ca="1">VLOOKUP(B271,'Insumos e Serviços'!$A:$F,6,0)</f>
        <v>98.5</v>
      </c>
      <c r="H271" s="88">
        <f t="shared" si="10"/>
        <v>98.5</v>
      </c>
    </row>
    <row r="272" spans="1:8" ht="15" thickTop="1">
      <c r="A272" s="151"/>
      <c r="B272" s="151"/>
      <c r="C272" s="151"/>
      <c r="D272" s="151"/>
      <c r="E272" s="151"/>
      <c r="F272" s="151"/>
      <c r="G272" s="151"/>
      <c r="H272" s="151"/>
    </row>
    <row r="273" spans="1:8" ht="22.5">
      <c r="A273" s="150" t="s">
        <v>739</v>
      </c>
      <c r="B273" s="102" t="str">
        <f ca="1">VLOOKUP(A273,'Orçamento Sintético'!$A:$H,2,0)</f>
        <v xml:space="preserve"> MPDFT0261 </v>
      </c>
      <c r="C273" s="102" t="str">
        <f ca="1">VLOOKUP(A273,'Orçamento Sintético'!$A:$H,3,0)</f>
        <v>Próprio</v>
      </c>
      <c r="D273" s="101" t="str">
        <f ca="1">VLOOKUP(A273,'Orçamento Sintético'!$A:$H,4,0)</f>
        <v>Copia da Sinapi (100858) - Mictório branco com sifão integrado, cód. M 715.17, fab. Deca - completo</v>
      </c>
      <c r="E273" s="102" t="str">
        <f ca="1">VLOOKUP(A273,'Orçamento Sintético'!$A:$H,5,0)</f>
        <v>un</v>
      </c>
      <c r="F273" s="103"/>
      <c r="G273" s="104"/>
      <c r="H273" s="105">
        <f>SUM(H274:H279)</f>
        <v>1297.0200000000002</v>
      </c>
    </row>
    <row r="274" spans="1:8" ht="22.5">
      <c r="A274" s="86" t="str">
        <f ca="1">VLOOKUP(B274,'Insumos e Serviços'!$A:$F,3,0)</f>
        <v>Composição</v>
      </c>
      <c r="B274" s="100" t="s">
        <v>170</v>
      </c>
      <c r="C274" s="85" t="str">
        <f ca="1">VLOOKUP(B274,'Insumos e Serviços'!$A:$F,2,0)</f>
        <v>SINAPI</v>
      </c>
      <c r="D274" s="86" t="str">
        <f ca="1">VLOOKUP(B274,'Insumos e Serviços'!$A:$F,4,0)</f>
        <v>MICTÓRIO SIFONADO LOUÇA BRANCA  PADRÃO MÉDIO  FORNECIMENTO E INSTALAÇÃO. AF_01/2020</v>
      </c>
      <c r="E274" s="85" t="str">
        <f ca="1">VLOOKUP(B274,'Insumos e Serviços'!$A:$F,5,0)</f>
        <v>UN</v>
      </c>
      <c r="F274" s="106">
        <v>1</v>
      </c>
      <c r="G274" s="88">
        <f ca="1">VLOOKUP(B274,'Insumos e Serviços'!$A:$F,6,0)</f>
        <v>551.76</v>
      </c>
      <c r="H274" s="88">
        <f t="shared" ref="H274:H279" si="11">TRUNC(F274*G274,2)</f>
        <v>551.76</v>
      </c>
    </row>
    <row r="275" spans="1:8">
      <c r="A275" s="86" t="str">
        <f ca="1">VLOOKUP(B275,'Insumos e Serviços'!$A:$F,3,0)</f>
        <v>Composição</v>
      </c>
      <c r="B275" s="100" t="s">
        <v>1082</v>
      </c>
      <c r="C275" s="85" t="str">
        <f ca="1">VLOOKUP(B275,'Insumos e Serviços'!$A:$F,2,0)</f>
        <v>SINAPI</v>
      </c>
      <c r="D275" s="86" t="str">
        <f ca="1">VLOOKUP(B275,'Insumos e Serviços'!$A:$F,4,0)</f>
        <v>ENCANADOR OU BOMBEIRO HIDRÁULICO COM ENCARGOS COMPLEMENTARES</v>
      </c>
      <c r="E275" s="85" t="str">
        <f ca="1">VLOOKUP(B275,'Insumos e Serviços'!$A:$F,5,0)</f>
        <v>H</v>
      </c>
      <c r="F275" s="106">
        <v>0.3</v>
      </c>
      <c r="G275" s="88">
        <f ca="1">VLOOKUP(B275,'Insumos e Serviços'!$A:$F,6,0)</f>
        <v>22.76</v>
      </c>
      <c r="H275" s="88">
        <f t="shared" si="11"/>
        <v>6.82</v>
      </c>
    </row>
    <row r="276" spans="1:8">
      <c r="A276" s="86" t="str">
        <f ca="1">VLOOKUP(B276,'Insumos e Serviços'!$A:$F,3,0)</f>
        <v>Composição</v>
      </c>
      <c r="B276" s="100" t="s">
        <v>1084</v>
      </c>
      <c r="C276" s="85" t="str">
        <f ca="1">VLOOKUP(B276,'Insumos e Serviços'!$A:$F,2,0)</f>
        <v>SINAPI</v>
      </c>
      <c r="D276" s="86" t="str">
        <f ca="1">VLOOKUP(B276,'Insumos e Serviços'!$A:$F,4,0)</f>
        <v>AUXILIAR DE ENCANADOR OU BOMBEIRO HIDRÁULICO COM ENCARGOS COMPLEMENTARES</v>
      </c>
      <c r="E276" s="85" t="str">
        <f ca="1">VLOOKUP(B276,'Insumos e Serviços'!$A:$F,5,0)</f>
        <v>H</v>
      </c>
      <c r="F276" s="106">
        <v>0.3</v>
      </c>
      <c r="G276" s="88">
        <f ca="1">VLOOKUP(B276,'Insumos e Serviços'!$A:$F,6,0)</f>
        <v>17.78</v>
      </c>
      <c r="H276" s="88">
        <f t="shared" si="11"/>
        <v>5.33</v>
      </c>
    </row>
    <row r="277" spans="1:8" ht="22.5">
      <c r="A277" s="86" t="str">
        <f ca="1">VLOOKUP(B277,'Insumos e Serviços'!$A:$F,3,0)</f>
        <v>Insumo</v>
      </c>
      <c r="B277" s="100" t="s">
        <v>168</v>
      </c>
      <c r="C277" s="85" t="str">
        <f ca="1">VLOOKUP(B277,'Insumos e Serviços'!$A:$F,2,0)</f>
        <v>Próprio</v>
      </c>
      <c r="D277" s="86" t="str">
        <f ca="1">VLOOKUP(B277,'Insumos e Serviços'!$A:$F,4,0)</f>
        <v>Válvula para mictório de fechamento automático, fab. Deca, Linha Decamatic, código 2570 C, acabamento cromado</v>
      </c>
      <c r="E277" s="85" t="str">
        <f ca="1">VLOOKUP(B277,'Insumos e Serviços'!$A:$F,5,0)</f>
        <v>un</v>
      </c>
      <c r="F277" s="106">
        <v>1</v>
      </c>
      <c r="G277" s="88">
        <f ca="1">VLOOKUP(B277,'Insumos e Serviços'!$A:$F,6,0)</f>
        <v>723</v>
      </c>
      <c r="H277" s="88">
        <f t="shared" si="11"/>
        <v>723</v>
      </c>
    </row>
    <row r="278" spans="1:8" ht="22.5">
      <c r="A278" s="86" t="str">
        <f ca="1">VLOOKUP(B278,'Insumos e Serviços'!$A:$F,3,0)</f>
        <v>Insumo</v>
      </c>
      <c r="B278" s="100" t="s">
        <v>166</v>
      </c>
      <c r="C278" s="85" t="str">
        <f ca="1">VLOOKUP(B278,'Insumos e Serviços'!$A:$F,2,0)</f>
        <v>SINAPI</v>
      </c>
      <c r="D278" s="86" t="str">
        <f ca="1">VLOOKUP(B278,'Insumos e Serviços'!$A:$F,4,0)</f>
        <v>CONJUNTO DE LIGACAO PARA BACIA SANITARIA EM PLASTICO BRANCO COM TUBO, CANOPLA E ANEL DE EXPANSAO (TUBO 1.1/2 '' X 20 CM)</v>
      </c>
      <c r="E278" s="85" t="str">
        <f ca="1">VLOOKUP(B278,'Insumos e Serviços'!$A:$F,5,0)</f>
        <v>UN</v>
      </c>
      <c r="F278" s="106">
        <v>1</v>
      </c>
      <c r="G278" s="88">
        <f ca="1">VLOOKUP(B278,'Insumos e Serviços'!$A:$F,6,0)</f>
        <v>9.9700000000000006</v>
      </c>
      <c r="H278" s="88">
        <f t="shared" si="11"/>
        <v>9.9700000000000006</v>
      </c>
    </row>
    <row r="279" spans="1:8" ht="15" thickBot="1">
      <c r="A279" s="86" t="str">
        <f ca="1">VLOOKUP(B279,'Insumos e Serviços'!$A:$F,3,0)</f>
        <v>Insumo</v>
      </c>
      <c r="B279" s="100" t="s">
        <v>90</v>
      </c>
      <c r="C279" s="85" t="str">
        <f ca="1">VLOOKUP(B279,'Insumos e Serviços'!$A:$F,2,0)</f>
        <v>SINAPI</v>
      </c>
      <c r="D279" s="86" t="str">
        <f ca="1">VLOOKUP(B279,'Insumos e Serviços'!$A:$F,4,0)</f>
        <v>FITA VEDA ROSCA EM ROLOS DE 18 MM X 10 M (L X C)</v>
      </c>
      <c r="E279" s="85" t="str">
        <f ca="1">VLOOKUP(B279,'Insumos e Serviços'!$A:$F,5,0)</f>
        <v>UN</v>
      </c>
      <c r="F279" s="106">
        <v>3.6499999999999998E-2</v>
      </c>
      <c r="G279" s="88">
        <f ca="1">VLOOKUP(B279,'Insumos e Serviços'!$A:$F,6,0)</f>
        <v>3.9</v>
      </c>
      <c r="H279" s="88">
        <f t="shared" si="11"/>
        <v>0.14000000000000001</v>
      </c>
    </row>
    <row r="280" spans="1:8" ht="15" thickTop="1">
      <c r="A280" s="151"/>
      <c r="B280" s="151"/>
      <c r="C280" s="151"/>
      <c r="D280" s="151"/>
      <c r="E280" s="151"/>
      <c r="F280" s="151"/>
      <c r="G280" s="151"/>
      <c r="H280" s="151"/>
    </row>
    <row r="281" spans="1:8" ht="22.5">
      <c r="A281" s="150" t="s">
        <v>742</v>
      </c>
      <c r="B281" s="102" t="str">
        <f ca="1">VLOOKUP(A281,'Orçamento Sintético'!$A:$H,2,0)</f>
        <v xml:space="preserve"> MPDFT0898 </v>
      </c>
      <c r="C281" s="102" t="str">
        <f ca="1">VLOOKUP(A281,'Orçamento Sintético'!$A:$H,3,0)</f>
        <v>Próprio</v>
      </c>
      <c r="D281" s="101" t="str">
        <f ca="1">VLOOKUP(A281,'Orçamento Sintético'!$A:$H,4,0)</f>
        <v>Copia da SINAPI (98689) - Porta objeto / prateleira em granito e=2cm, fixada em alvenaria, L=0,15m</v>
      </c>
      <c r="E281" s="102" t="str">
        <f ca="1">VLOOKUP(A281,'Orçamento Sintético'!$A:$H,5,0)</f>
        <v>M</v>
      </c>
      <c r="F281" s="103"/>
      <c r="G281" s="104"/>
      <c r="H281" s="105">
        <f>SUM(H282:H285)</f>
        <v>100.49000000000001</v>
      </c>
    </row>
    <row r="282" spans="1:8">
      <c r="A282" s="86" t="str">
        <f ca="1">VLOOKUP(B282,'Insumos e Serviços'!$A:$F,3,0)</f>
        <v>Composição</v>
      </c>
      <c r="B282" s="100" t="s">
        <v>108</v>
      </c>
      <c r="C282" s="85" t="str">
        <f ca="1">VLOOKUP(B282,'Insumos e Serviços'!$A:$F,2,0)</f>
        <v>SINAPI</v>
      </c>
      <c r="D282" s="86" t="str">
        <f ca="1">VLOOKUP(B282,'Insumos e Serviços'!$A:$F,4,0)</f>
        <v>MARMORISTA/GRANITEIRO COM ENCARGOS COMPLEMENTARES</v>
      </c>
      <c r="E282" s="85" t="str">
        <f ca="1">VLOOKUP(B282,'Insumos e Serviços'!$A:$F,5,0)</f>
        <v>H</v>
      </c>
      <c r="F282" s="106">
        <v>0.54700000000000004</v>
      </c>
      <c r="G282" s="88">
        <f ca="1">VLOOKUP(B282,'Insumos e Serviços'!$A:$F,6,0)</f>
        <v>19.39</v>
      </c>
      <c r="H282" s="88">
        <f>TRUNC(F282*G282,2)</f>
        <v>10.6</v>
      </c>
    </row>
    <row r="283" spans="1:8">
      <c r="A283" s="86" t="str">
        <f ca="1">VLOOKUP(B283,'Insumos e Serviços'!$A:$F,3,0)</f>
        <v>Composição</v>
      </c>
      <c r="B283" s="100" t="s">
        <v>1054</v>
      </c>
      <c r="C283" s="85" t="str">
        <f ca="1">VLOOKUP(B283,'Insumos e Serviços'!$A:$F,2,0)</f>
        <v>SINAPI</v>
      </c>
      <c r="D283" s="86" t="str">
        <f ca="1">VLOOKUP(B283,'Insumos e Serviços'!$A:$F,4,0)</f>
        <v>SERVENTE COM ENCARGOS COMPLEMENTARES</v>
      </c>
      <c r="E283" s="85" t="str">
        <f ca="1">VLOOKUP(B283,'Insumos e Serviços'!$A:$F,5,0)</f>
        <v>H</v>
      </c>
      <c r="F283" s="106">
        <v>0.27300000000000002</v>
      </c>
      <c r="G283" s="88">
        <f ca="1">VLOOKUP(B283,'Insumos e Serviços'!$A:$F,6,0)</f>
        <v>17.170000000000002</v>
      </c>
      <c r="H283" s="88">
        <f>TRUNC(F283*G283,2)</f>
        <v>4.68</v>
      </c>
    </row>
    <row r="284" spans="1:8" ht="22.5">
      <c r="A284" s="86" t="str">
        <f ca="1">VLOOKUP(B284,'Insumos e Serviços'!$A:$F,3,0)</f>
        <v>Insumo</v>
      </c>
      <c r="B284" s="100" t="s">
        <v>164</v>
      </c>
      <c r="C284" s="85" t="str">
        <f ca="1">VLOOKUP(B284,'Insumos e Serviços'!$A:$F,2,0)</f>
        <v>SINAPI</v>
      </c>
      <c r="D284" s="86" t="str">
        <f ca="1">VLOOKUP(B284,'Insumos e Serviços'!$A:$F,4,0)</f>
        <v>SOLEIRA EM GRANITO, POLIDO, TIPO ANDORINHA/ QUARTZ/ CASTELO/ CORUMBA OU OUTROS EQUIVALENTES DA REGIAO, L= *15* CM, E=  *2,0* CM</v>
      </c>
      <c r="E284" s="85" t="str">
        <f ca="1">VLOOKUP(B284,'Insumos e Serviços'!$A:$F,5,0)</f>
        <v>M</v>
      </c>
      <c r="F284" s="106">
        <v>1</v>
      </c>
      <c r="G284" s="88">
        <f ca="1">VLOOKUP(B284,'Insumos e Serviços'!$A:$F,6,0)</f>
        <v>83.43</v>
      </c>
      <c r="H284" s="88">
        <f>TRUNC(F284*G284,2)</f>
        <v>83.43</v>
      </c>
    </row>
    <row r="285" spans="1:8" ht="15" thickBot="1">
      <c r="A285" s="86" t="str">
        <f ca="1">VLOOKUP(B285,'Insumos e Serviços'!$A:$F,3,0)</f>
        <v>Insumo</v>
      </c>
      <c r="B285" s="100" t="s">
        <v>162</v>
      </c>
      <c r="C285" s="85" t="str">
        <f ca="1">VLOOKUP(B285,'Insumos e Serviços'!$A:$F,2,0)</f>
        <v>SINAPI</v>
      </c>
      <c r="D285" s="86" t="str">
        <f ca="1">VLOOKUP(B285,'Insumos e Serviços'!$A:$F,4,0)</f>
        <v>ARGAMASSA COLANTE TIPO AC III</v>
      </c>
      <c r="E285" s="85" t="str">
        <f ca="1">VLOOKUP(B285,'Insumos e Serviços'!$A:$F,5,0)</f>
        <v>KG</v>
      </c>
      <c r="F285" s="106">
        <v>1.29</v>
      </c>
      <c r="G285" s="88">
        <f ca="1">VLOOKUP(B285,'Insumos e Serviços'!$A:$F,6,0)</f>
        <v>1.38</v>
      </c>
      <c r="H285" s="88">
        <f>TRUNC(F285*G285,2)</f>
        <v>1.78</v>
      </c>
    </row>
    <row r="286" spans="1:8" ht="15" thickTop="1">
      <c r="A286" s="151"/>
      <c r="B286" s="151"/>
      <c r="C286" s="151"/>
      <c r="D286" s="151"/>
      <c r="E286" s="151"/>
      <c r="F286" s="151"/>
      <c r="G286" s="151"/>
      <c r="H286" s="151"/>
    </row>
    <row r="287" spans="1:8" ht="33.75">
      <c r="A287" s="150" t="s">
        <v>745</v>
      </c>
      <c r="B287" s="102" t="str">
        <f ca="1">VLOOKUP(A287,'Orçamento Sintético'!$A:$H,2,0)</f>
        <v xml:space="preserve"> MPDFT0279 </v>
      </c>
      <c r="C287" s="102" t="str">
        <f ca="1">VLOOKUP(A287,'Orçamento Sintético'!$A:$H,3,0)</f>
        <v>Próprio</v>
      </c>
      <c r="D287" s="101" t="str">
        <f ca="1">VLOOKUP(A287,'Orçamento Sintético'!$A:$H,4,0)</f>
        <v>Copia da SEINFRA (C4642) - Banco articulado para banho, DM 70x45cm, assento em polipropileno com espessura de 30mm, articulações em aço inoxidável e sistema de travamento vertical, cor branco, Linha Acessibilidade, fab. Leve Vida</v>
      </c>
      <c r="E287" s="102" t="str">
        <f ca="1">VLOOKUP(A287,'Orçamento Sintético'!$A:$H,5,0)</f>
        <v>un</v>
      </c>
      <c r="F287" s="103"/>
      <c r="G287" s="104"/>
      <c r="H287" s="105">
        <f>SUM(H288:H290)</f>
        <v>694.09</v>
      </c>
    </row>
    <row r="288" spans="1:8">
      <c r="A288" s="86" t="str">
        <f ca="1">VLOOKUP(B288,'Insumos e Serviços'!$A:$F,3,0)</f>
        <v>Composição</v>
      </c>
      <c r="B288" s="100" t="s">
        <v>28</v>
      </c>
      <c r="C288" s="85" t="str">
        <f ca="1">VLOOKUP(B288,'Insumos e Serviços'!$A:$F,2,0)</f>
        <v>SINAPI</v>
      </c>
      <c r="D288" s="86" t="str">
        <f ca="1">VLOOKUP(B288,'Insumos e Serviços'!$A:$F,4,0)</f>
        <v>PEDREIRO COM ENCARGOS COMPLEMENTARES</v>
      </c>
      <c r="E288" s="85" t="str">
        <f ca="1">VLOOKUP(B288,'Insumos e Serviços'!$A:$F,5,0)</f>
        <v>H</v>
      </c>
      <c r="F288" s="106">
        <v>0.25</v>
      </c>
      <c r="G288" s="88">
        <f ca="1">VLOOKUP(B288,'Insumos e Serviços'!$A:$F,6,0)</f>
        <v>23.25</v>
      </c>
      <c r="H288" s="88">
        <f>TRUNC(F288*G288,2)</f>
        <v>5.81</v>
      </c>
    </row>
    <row r="289" spans="1:8">
      <c r="A289" s="86" t="str">
        <f ca="1">VLOOKUP(B289,'Insumos e Serviços'!$A:$F,3,0)</f>
        <v>Composição</v>
      </c>
      <c r="B289" s="100" t="s">
        <v>1054</v>
      </c>
      <c r="C289" s="85" t="str">
        <f ca="1">VLOOKUP(B289,'Insumos e Serviços'!$A:$F,2,0)</f>
        <v>SINAPI</v>
      </c>
      <c r="D289" s="86" t="str">
        <f ca="1">VLOOKUP(B289,'Insumos e Serviços'!$A:$F,4,0)</f>
        <v>SERVENTE COM ENCARGOS COMPLEMENTARES</v>
      </c>
      <c r="E289" s="85" t="str">
        <f ca="1">VLOOKUP(B289,'Insumos e Serviços'!$A:$F,5,0)</f>
        <v>H</v>
      </c>
      <c r="F289" s="106">
        <v>0.25</v>
      </c>
      <c r="G289" s="88">
        <f ca="1">VLOOKUP(B289,'Insumos e Serviços'!$A:$F,6,0)</f>
        <v>17.170000000000002</v>
      </c>
      <c r="H289" s="88">
        <f>TRUNC(F289*G289,2)</f>
        <v>4.29</v>
      </c>
    </row>
    <row r="290" spans="1:8" ht="15" thickBot="1">
      <c r="A290" s="86" t="str">
        <f ca="1">VLOOKUP(B290,'Insumos e Serviços'!$A:$F,3,0)</f>
        <v>Insumo</v>
      </c>
      <c r="B290" s="100" t="s">
        <v>160</v>
      </c>
      <c r="C290" s="85" t="str">
        <f ca="1">VLOOKUP(B290,'Insumos e Serviços'!$A:$F,2,0)</f>
        <v>SINAPI</v>
      </c>
      <c r="D290" s="86" t="str">
        <f ca="1">VLOOKUP(B290,'Insumos e Serviços'!$A:$F,4,0)</f>
        <v>BANCO ARTICULADO PARA BANHO, EM ACO INOX POLIDO, 70* CM X 45* CM</v>
      </c>
      <c r="E290" s="85" t="str">
        <f ca="1">VLOOKUP(B290,'Insumos e Serviços'!$A:$F,5,0)</f>
        <v>UN</v>
      </c>
      <c r="F290" s="106">
        <v>1</v>
      </c>
      <c r="G290" s="88">
        <f ca="1">VLOOKUP(B290,'Insumos e Serviços'!$A:$F,6,0)</f>
        <v>683.99</v>
      </c>
      <c r="H290" s="88">
        <f>TRUNC(F290*G290,2)</f>
        <v>683.99</v>
      </c>
    </row>
    <row r="291" spans="1:8" ht="15" thickTop="1">
      <c r="A291" s="151"/>
      <c r="B291" s="151"/>
      <c r="C291" s="151"/>
      <c r="D291" s="151"/>
      <c r="E291" s="151"/>
      <c r="F291" s="151"/>
      <c r="G291" s="151"/>
      <c r="H291" s="151"/>
    </row>
    <row r="292" spans="1:8" ht="33.75">
      <c r="A292" s="150" t="s">
        <v>754</v>
      </c>
      <c r="B292" s="102" t="str">
        <f ca="1">VLOOKUP(A292,'Orçamento Sintético'!$A:$H,2,0)</f>
        <v xml:space="preserve"> MPDFT0276 </v>
      </c>
      <c r="C292" s="102" t="str">
        <f ca="1">VLOOKUP(A292,'Orçamento Sintético'!$A:$H,3,0)</f>
        <v>Próprio</v>
      </c>
      <c r="D292" s="101" t="str">
        <f ca="1">VLOOKUP(A292,'Orçamento Sintético'!$A:$H,4,0)</f>
        <v>Copia da ORSE (12122) - Barra de apoio tubular reta 40cm, Ø31,75mm e=2mm, em alumínio, acabamento com pintura epóxi branca, Linha Acessibilidade, fab. Leve Vida</v>
      </c>
      <c r="E292" s="102" t="str">
        <f ca="1">VLOOKUP(A292,'Orçamento Sintético'!$A:$H,5,0)</f>
        <v>UN</v>
      </c>
      <c r="F292" s="103"/>
      <c r="G292" s="104"/>
      <c r="H292" s="105">
        <f>SUM(H293:H295)</f>
        <v>64.48</v>
      </c>
    </row>
    <row r="293" spans="1:8">
      <c r="A293" s="86" t="str">
        <f ca="1">VLOOKUP(B293,'Insumos e Serviços'!$A:$F,3,0)</f>
        <v>Composição</v>
      </c>
      <c r="B293" s="100" t="s">
        <v>1084</v>
      </c>
      <c r="C293" s="85" t="str">
        <f ca="1">VLOOKUP(B293,'Insumos e Serviços'!$A:$F,2,0)</f>
        <v>SINAPI</v>
      </c>
      <c r="D293" s="86" t="str">
        <f ca="1">VLOOKUP(B293,'Insumos e Serviços'!$A:$F,4,0)</f>
        <v>AUXILIAR DE ENCANADOR OU BOMBEIRO HIDRÁULICO COM ENCARGOS COMPLEMENTARES</v>
      </c>
      <c r="E293" s="85" t="str">
        <f ca="1">VLOOKUP(B293,'Insumos e Serviços'!$A:$F,5,0)</f>
        <v>H</v>
      </c>
      <c r="F293" s="106">
        <v>0.3</v>
      </c>
      <c r="G293" s="88">
        <f ca="1">VLOOKUP(B293,'Insumos e Serviços'!$A:$F,6,0)</f>
        <v>17.78</v>
      </c>
      <c r="H293" s="88">
        <f>TRUNC(F293*G293,2)</f>
        <v>5.33</v>
      </c>
    </row>
    <row r="294" spans="1:8">
      <c r="A294" s="86" t="str">
        <f ca="1">VLOOKUP(B294,'Insumos e Serviços'!$A:$F,3,0)</f>
        <v>Composição</v>
      </c>
      <c r="B294" s="100" t="s">
        <v>1082</v>
      </c>
      <c r="C294" s="85" t="str">
        <f ca="1">VLOOKUP(B294,'Insumos e Serviços'!$A:$F,2,0)</f>
        <v>SINAPI</v>
      </c>
      <c r="D294" s="86" t="str">
        <f ca="1">VLOOKUP(B294,'Insumos e Serviços'!$A:$F,4,0)</f>
        <v>ENCANADOR OU BOMBEIRO HIDRÁULICO COM ENCARGOS COMPLEMENTARES</v>
      </c>
      <c r="E294" s="85" t="str">
        <f ca="1">VLOOKUP(B294,'Insumos e Serviços'!$A:$F,5,0)</f>
        <v>H</v>
      </c>
      <c r="F294" s="106">
        <v>0.3</v>
      </c>
      <c r="G294" s="88">
        <f ca="1">VLOOKUP(B294,'Insumos e Serviços'!$A:$F,6,0)</f>
        <v>22.76</v>
      </c>
      <c r="H294" s="88">
        <f>TRUNC(F294*G294,2)</f>
        <v>6.82</v>
      </c>
    </row>
    <row r="295" spans="1:8" ht="23.25" thickBot="1">
      <c r="A295" s="86" t="str">
        <f ca="1">VLOOKUP(B295,'Insumos e Serviços'!$A:$F,3,0)</f>
        <v>Insumo</v>
      </c>
      <c r="B295" s="100" t="s">
        <v>158</v>
      </c>
      <c r="C295" s="85" t="str">
        <f ca="1">VLOOKUP(B295,'Insumos e Serviços'!$A:$F,2,0)</f>
        <v>Próprio</v>
      </c>
      <c r="D295" s="86" t="str">
        <f ca="1">VLOOKUP(B295,'Insumos e Serviços'!$A:$F,4,0)</f>
        <v>Barra de apoio reta 40cm, em tubo de alumínio e=2mm, Ø31,75mm, tratamento de superfície e pintura epóxi, na cor branca, fab. Leve Vida</v>
      </c>
      <c r="E295" s="85" t="str">
        <f ca="1">VLOOKUP(B295,'Insumos e Serviços'!$A:$F,5,0)</f>
        <v>un</v>
      </c>
      <c r="F295" s="106">
        <v>1</v>
      </c>
      <c r="G295" s="88">
        <f ca="1">VLOOKUP(B295,'Insumos e Serviços'!$A:$F,6,0)</f>
        <v>52.33</v>
      </c>
      <c r="H295" s="88">
        <f>TRUNC(F295*G295,2)</f>
        <v>52.33</v>
      </c>
    </row>
    <row r="296" spans="1:8" ht="15" thickTop="1">
      <c r="A296" s="151"/>
      <c r="B296" s="151"/>
      <c r="C296" s="151"/>
      <c r="D296" s="151"/>
      <c r="E296" s="151"/>
      <c r="F296" s="151"/>
      <c r="G296" s="151"/>
      <c r="H296" s="151"/>
    </row>
    <row r="297" spans="1:8" ht="33.75">
      <c r="A297" s="150" t="s">
        <v>757</v>
      </c>
      <c r="B297" s="102" t="str">
        <f ca="1">VLOOKUP(A297,'Orçamento Sintético'!$A:$H,2,0)</f>
        <v xml:space="preserve"> MPDFT0277 </v>
      </c>
      <c r="C297" s="102" t="str">
        <f ca="1">VLOOKUP(A297,'Orçamento Sintético'!$A:$H,3,0)</f>
        <v>Próprio</v>
      </c>
      <c r="D297" s="101" t="str">
        <f ca="1">VLOOKUP(A297,'Orçamento Sintético'!$A:$H,4,0)</f>
        <v>Copia - Copia da ORSE (12123) - Barra de apoio tubular curva de 30cm para lavatório, Ø31,75mm e=2mm, em alumínio, acabamento com pintura epóxi branca, Linha Acessibilidade, fab. Leve Vida ou similar equivalente</v>
      </c>
      <c r="E297" s="102" t="str">
        <f ca="1">VLOOKUP(A297,'Orçamento Sintético'!$A:$H,5,0)</f>
        <v>UN</v>
      </c>
      <c r="F297" s="103"/>
      <c r="G297" s="104"/>
      <c r="H297" s="105">
        <f>SUM(H298:H300)</f>
        <v>90.23</v>
      </c>
    </row>
    <row r="298" spans="1:8">
      <c r="A298" s="86" t="str">
        <f ca="1">VLOOKUP(B298,'Insumos e Serviços'!$A:$F,3,0)</f>
        <v>Composição</v>
      </c>
      <c r="B298" s="100" t="s">
        <v>28</v>
      </c>
      <c r="C298" s="85" t="str">
        <f ca="1">VLOOKUP(B298,'Insumos e Serviços'!$A:$F,2,0)</f>
        <v>SINAPI</v>
      </c>
      <c r="D298" s="86" t="str">
        <f ca="1">VLOOKUP(B298,'Insumos e Serviços'!$A:$F,4,0)</f>
        <v>PEDREIRO COM ENCARGOS COMPLEMENTARES</v>
      </c>
      <c r="E298" s="85" t="str">
        <f ca="1">VLOOKUP(B298,'Insumos e Serviços'!$A:$F,5,0)</f>
        <v>H</v>
      </c>
      <c r="F298" s="106">
        <v>0.3</v>
      </c>
      <c r="G298" s="88">
        <f ca="1">VLOOKUP(B298,'Insumos e Serviços'!$A:$F,6,0)</f>
        <v>23.25</v>
      </c>
      <c r="H298" s="88">
        <f>TRUNC(F298*G298,2)</f>
        <v>6.97</v>
      </c>
    </row>
    <row r="299" spans="1:8">
      <c r="A299" s="86" t="str">
        <f ca="1">VLOOKUP(B299,'Insumos e Serviços'!$A:$F,3,0)</f>
        <v>Composição</v>
      </c>
      <c r="B299" s="100" t="s">
        <v>1054</v>
      </c>
      <c r="C299" s="85" t="str">
        <f ca="1">VLOOKUP(B299,'Insumos e Serviços'!$A:$F,2,0)</f>
        <v>SINAPI</v>
      </c>
      <c r="D299" s="86" t="str">
        <f ca="1">VLOOKUP(B299,'Insumos e Serviços'!$A:$F,4,0)</f>
        <v>SERVENTE COM ENCARGOS COMPLEMENTARES</v>
      </c>
      <c r="E299" s="85" t="str">
        <f ca="1">VLOOKUP(B299,'Insumos e Serviços'!$A:$F,5,0)</f>
        <v>H</v>
      </c>
      <c r="F299" s="106">
        <v>0.3</v>
      </c>
      <c r="G299" s="88">
        <f ca="1">VLOOKUP(B299,'Insumos e Serviços'!$A:$F,6,0)</f>
        <v>17.170000000000002</v>
      </c>
      <c r="H299" s="88">
        <f>TRUNC(F299*G299,2)</f>
        <v>5.15</v>
      </c>
    </row>
    <row r="300" spans="1:8" ht="23.25" thickBot="1">
      <c r="A300" s="86" t="str">
        <f ca="1">VLOOKUP(B300,'Insumos e Serviços'!$A:$F,3,0)</f>
        <v>Insumo</v>
      </c>
      <c r="B300" s="100" t="s">
        <v>156</v>
      </c>
      <c r="C300" s="85" t="str">
        <f ca="1">VLOOKUP(B300,'Insumos e Serviços'!$A:$F,2,0)</f>
        <v>Próprio</v>
      </c>
      <c r="D300" s="86" t="str">
        <f ca="1">VLOOKUP(B300,'Insumos e Serviços'!$A:$F,4,0)</f>
        <v>Barra de apoio curva lateral para lavatório 30cm, em tubo de alumínio e=2mm, Ø31,75mm, tratamento de superfície e pintura epóxi, na cor branca, fab. Leve Vida</v>
      </c>
      <c r="E300" s="85" t="str">
        <f ca="1">VLOOKUP(B300,'Insumos e Serviços'!$A:$F,5,0)</f>
        <v>un</v>
      </c>
      <c r="F300" s="106">
        <v>1</v>
      </c>
      <c r="G300" s="88">
        <f ca="1">VLOOKUP(B300,'Insumos e Serviços'!$A:$F,6,0)</f>
        <v>78.11</v>
      </c>
      <c r="H300" s="88">
        <f>TRUNC(F300*G300,2)</f>
        <v>78.11</v>
      </c>
    </row>
    <row r="301" spans="1:8" ht="15" thickTop="1">
      <c r="A301" s="151"/>
      <c r="B301" s="151"/>
      <c r="C301" s="151"/>
      <c r="D301" s="151"/>
      <c r="E301" s="151"/>
      <c r="F301" s="151"/>
      <c r="G301" s="151"/>
      <c r="H301" s="151"/>
    </row>
    <row r="302" spans="1:8">
      <c r="A302" s="150" t="s">
        <v>763</v>
      </c>
      <c r="B302" s="102" t="str">
        <f ca="1">VLOOKUP(A302,'Orçamento Sintético'!$A:$H,2,0)</f>
        <v xml:space="preserve"> MPDFT0270 </v>
      </c>
      <c r="C302" s="102" t="str">
        <f ca="1">VLOOKUP(A302,'Orçamento Sintético'!$A:$H,3,0)</f>
        <v>Próprio</v>
      </c>
      <c r="D302" s="101" t="str">
        <f ca="1">VLOOKUP(A302,'Orçamento Sintético'!$A:$H,4,0)</f>
        <v>Conjunto de metais para lavatório em bancada de granito</v>
      </c>
      <c r="E302" s="102" t="str">
        <f ca="1">VLOOKUP(A302,'Orçamento Sintético'!$A:$H,5,0)</f>
        <v>cj</v>
      </c>
      <c r="F302" s="103"/>
      <c r="G302" s="104"/>
      <c r="H302" s="105">
        <f>SUM(H303:H309)</f>
        <v>599.73</v>
      </c>
    </row>
    <row r="303" spans="1:8">
      <c r="A303" s="86" t="str">
        <f ca="1">VLOOKUP(B303,'Insumos e Serviços'!$A:$F,3,0)</f>
        <v>Composição</v>
      </c>
      <c r="B303" s="100" t="s">
        <v>1082</v>
      </c>
      <c r="C303" s="85" t="str">
        <f ca="1">VLOOKUP(B303,'Insumos e Serviços'!$A:$F,2,0)</f>
        <v>SINAPI</v>
      </c>
      <c r="D303" s="86" t="str">
        <f ca="1">VLOOKUP(B303,'Insumos e Serviços'!$A:$F,4,0)</f>
        <v>ENCANADOR OU BOMBEIRO HIDRÁULICO COM ENCARGOS COMPLEMENTARES</v>
      </c>
      <c r="E303" s="85" t="str">
        <f ca="1">VLOOKUP(B303,'Insumos e Serviços'!$A:$F,5,0)</f>
        <v>H</v>
      </c>
      <c r="F303" s="106">
        <v>0.76600000000000001</v>
      </c>
      <c r="G303" s="88">
        <f ca="1">VLOOKUP(B303,'Insumos e Serviços'!$A:$F,6,0)</f>
        <v>22.76</v>
      </c>
      <c r="H303" s="88">
        <f t="shared" ref="H303:H309" si="12">TRUNC(F303*G303,2)</f>
        <v>17.43</v>
      </c>
    </row>
    <row r="304" spans="1:8">
      <c r="A304" s="86" t="str">
        <f ca="1">VLOOKUP(B304,'Insumos e Serviços'!$A:$F,3,0)</f>
        <v>Composição</v>
      </c>
      <c r="B304" s="100" t="s">
        <v>1054</v>
      </c>
      <c r="C304" s="85" t="str">
        <f ca="1">VLOOKUP(B304,'Insumos e Serviços'!$A:$F,2,0)</f>
        <v>SINAPI</v>
      </c>
      <c r="D304" s="86" t="str">
        <f ca="1">VLOOKUP(B304,'Insumos e Serviços'!$A:$F,4,0)</f>
        <v>SERVENTE COM ENCARGOS COMPLEMENTARES</v>
      </c>
      <c r="E304" s="85" t="str">
        <f ca="1">VLOOKUP(B304,'Insumos e Serviços'!$A:$F,5,0)</f>
        <v>H</v>
      </c>
      <c r="F304" s="106">
        <v>0.73480000000000001</v>
      </c>
      <c r="G304" s="88">
        <f ca="1">VLOOKUP(B304,'Insumos e Serviços'!$A:$F,6,0)</f>
        <v>17.170000000000002</v>
      </c>
      <c r="H304" s="88">
        <f t="shared" si="12"/>
        <v>12.61</v>
      </c>
    </row>
    <row r="305" spans="1:8">
      <c r="A305" s="86" t="str">
        <f ca="1">VLOOKUP(B305,'Insumos e Serviços'!$A:$F,3,0)</f>
        <v>Insumo</v>
      </c>
      <c r="B305" s="100" t="s">
        <v>148</v>
      </c>
      <c r="C305" s="85" t="str">
        <f ca="1">VLOOKUP(B305,'Insumos e Serviços'!$A:$F,2,0)</f>
        <v>Próprio</v>
      </c>
      <c r="D305" s="86" t="str">
        <f ca="1">VLOOKUP(B305,'Insumos e Serviços'!$A:$F,4,0)</f>
        <v>Válvula de escoamento, cromada, cod.1601C, fab. Deca</v>
      </c>
      <c r="E305" s="85" t="str">
        <f ca="1">VLOOKUP(B305,'Insumos e Serviços'!$A:$F,5,0)</f>
        <v>un</v>
      </c>
      <c r="F305" s="106">
        <v>1</v>
      </c>
      <c r="G305" s="88">
        <f ca="1">VLOOKUP(B305,'Insumos e Serviços'!$A:$F,6,0)</f>
        <v>118.65</v>
      </c>
      <c r="H305" s="88">
        <f t="shared" si="12"/>
        <v>118.65</v>
      </c>
    </row>
    <row r="306" spans="1:8">
      <c r="A306" s="86" t="str">
        <f ca="1">VLOOKUP(B306,'Insumos e Serviços'!$A:$F,3,0)</f>
        <v>Insumo</v>
      </c>
      <c r="B306" s="100" t="s">
        <v>86</v>
      </c>
      <c r="C306" s="85" t="str">
        <f ca="1">VLOOKUP(B306,'Insumos e Serviços'!$A:$F,2,0)</f>
        <v>Próprio</v>
      </c>
      <c r="D306" s="86" t="str">
        <f ca="1">VLOOKUP(B306,'Insumos e Serviços'!$A:$F,4,0)</f>
        <v>Ligação flexível de malha de aço 50cm, ref. 4607C 050, fab. Deca</v>
      </c>
      <c r="E306" s="85" t="str">
        <f ca="1">VLOOKUP(B306,'Insumos e Serviços'!$A:$F,5,0)</f>
        <v>un</v>
      </c>
      <c r="F306" s="106">
        <v>1</v>
      </c>
      <c r="G306" s="88">
        <f ca="1">VLOOKUP(B306,'Insumos e Serviços'!$A:$F,6,0)</f>
        <v>60.92</v>
      </c>
      <c r="H306" s="88">
        <f t="shared" si="12"/>
        <v>60.92</v>
      </c>
    </row>
    <row r="307" spans="1:8">
      <c r="A307" s="86" t="str">
        <f ca="1">VLOOKUP(B307,'Insumos e Serviços'!$A:$F,3,0)</f>
        <v>Insumo</v>
      </c>
      <c r="B307" s="100" t="s">
        <v>90</v>
      </c>
      <c r="C307" s="85" t="str">
        <f ca="1">VLOOKUP(B307,'Insumos e Serviços'!$A:$F,2,0)</f>
        <v>SINAPI</v>
      </c>
      <c r="D307" s="86" t="str">
        <f ca="1">VLOOKUP(B307,'Insumos e Serviços'!$A:$F,4,0)</f>
        <v>FITA VEDA ROSCA EM ROLOS DE 18 MM X 10 M (L X C)</v>
      </c>
      <c r="E307" s="85" t="str">
        <f ca="1">VLOOKUP(B307,'Insumos e Serviços'!$A:$F,5,0)</f>
        <v>UN</v>
      </c>
      <c r="F307" s="106">
        <v>0.12130000000000001</v>
      </c>
      <c r="G307" s="88">
        <f ca="1">VLOOKUP(B307,'Insumos e Serviços'!$A:$F,6,0)</f>
        <v>3.9</v>
      </c>
      <c r="H307" s="88">
        <f t="shared" si="12"/>
        <v>0.47</v>
      </c>
    </row>
    <row r="308" spans="1:8" ht="22.5">
      <c r="A308" s="86" t="str">
        <f ca="1">VLOOKUP(B308,'Insumos e Serviços'!$A:$F,3,0)</f>
        <v>Insumo</v>
      </c>
      <c r="B308" s="100" t="s">
        <v>154</v>
      </c>
      <c r="C308" s="85" t="str">
        <f ca="1">VLOOKUP(B308,'Insumos e Serviços'!$A:$F,2,0)</f>
        <v>Próprio</v>
      </c>
      <c r="D308" s="86" t="str">
        <f ca="1">VLOOKUP(B308,'Insumos e Serviços'!$A:$F,4,0)</f>
        <v>Torneira para lavatório de mesa, cromada, fechamento automático, Decamatic Eco, Código 1173.C, fab. Deca</v>
      </c>
      <c r="E308" s="85" t="str">
        <f ca="1">VLOOKUP(B308,'Insumos e Serviços'!$A:$F,5,0)</f>
        <v>un</v>
      </c>
      <c r="F308" s="106">
        <v>1</v>
      </c>
      <c r="G308" s="88">
        <f ca="1">VLOOKUP(B308,'Insumos e Serviços'!$A:$F,6,0)</f>
        <v>254.5</v>
      </c>
      <c r="H308" s="88">
        <f t="shared" si="12"/>
        <v>254.5</v>
      </c>
    </row>
    <row r="309" spans="1:8" ht="15" thickBot="1">
      <c r="A309" s="86" t="str">
        <f ca="1">VLOOKUP(B309,'Insumos e Serviços'!$A:$F,3,0)</f>
        <v>Insumo</v>
      </c>
      <c r="B309" s="100" t="s">
        <v>152</v>
      </c>
      <c r="C309" s="85" t="str">
        <f ca="1">VLOOKUP(B309,'Insumos e Serviços'!$A:$F,2,0)</f>
        <v>Próprio</v>
      </c>
      <c r="D309" s="86" t="str">
        <f ca="1">VLOOKUP(B309,'Insumos e Serviços'!$A:$F,4,0)</f>
        <v>Sifão regulável com tubo de saída corrugável 1x1.1/2", VSM 182, fabricação Esteves</v>
      </c>
      <c r="E309" s="85" t="str">
        <f ca="1">VLOOKUP(B309,'Insumos e Serviços'!$A:$F,5,0)</f>
        <v>un</v>
      </c>
      <c r="F309" s="106">
        <v>1</v>
      </c>
      <c r="G309" s="88">
        <f ca="1">VLOOKUP(B309,'Insumos e Serviços'!$A:$F,6,0)</f>
        <v>135.15</v>
      </c>
      <c r="H309" s="88">
        <f t="shared" si="12"/>
        <v>135.15</v>
      </c>
    </row>
    <row r="310" spans="1:8" ht="15" thickTop="1">
      <c r="A310" s="151"/>
      <c r="B310" s="151"/>
      <c r="C310" s="151"/>
      <c r="D310" s="151"/>
      <c r="E310" s="151"/>
      <c r="F310" s="151"/>
      <c r="G310" s="151"/>
      <c r="H310" s="151"/>
    </row>
    <row r="311" spans="1:8" ht="22.5">
      <c r="A311" s="150" t="s">
        <v>770</v>
      </c>
      <c r="B311" s="102" t="str">
        <f ca="1">VLOOKUP(A311,'Orçamento Sintético'!$A:$H,2,0)</f>
        <v xml:space="preserve"> MPDFT0260 </v>
      </c>
      <c r="C311" s="102" t="str">
        <f ca="1">VLOOKUP(A311,'Orçamento Sintético'!$A:$H,3,0)</f>
        <v>Próprio</v>
      </c>
      <c r="D311" s="101" t="str">
        <f ca="1">VLOOKUP(A311,'Orçamento Sintético'!$A:$H,4,0)</f>
        <v>Conjunto de metais para lavatório com coluna suspensa (PCD) ou semi-encaixe, inclusive torneira de mesa com alavanca</v>
      </c>
      <c r="E311" s="102" t="str">
        <f ca="1">VLOOKUP(A311,'Orçamento Sintético'!$A:$H,5,0)</f>
        <v>un</v>
      </c>
      <c r="F311" s="103"/>
      <c r="G311" s="104"/>
      <c r="H311" s="105">
        <f>SUM(H312:H319)</f>
        <v>652.21</v>
      </c>
    </row>
    <row r="312" spans="1:8">
      <c r="A312" s="86" t="str">
        <f ca="1">VLOOKUP(B312,'Insumos e Serviços'!$A:$F,3,0)</f>
        <v>Composição</v>
      </c>
      <c r="B312" s="100" t="s">
        <v>1084</v>
      </c>
      <c r="C312" s="85" t="str">
        <f ca="1">VLOOKUP(B312,'Insumos e Serviços'!$A:$F,2,0)</f>
        <v>SINAPI</v>
      </c>
      <c r="D312" s="86" t="str">
        <f ca="1">VLOOKUP(B312,'Insumos e Serviços'!$A:$F,4,0)</f>
        <v>AUXILIAR DE ENCANADOR OU BOMBEIRO HIDRÁULICO COM ENCARGOS COMPLEMENTARES</v>
      </c>
      <c r="E312" s="85" t="str">
        <f ca="1">VLOOKUP(B312,'Insumos e Serviços'!$A:$F,5,0)</f>
        <v>H</v>
      </c>
      <c r="F312" s="106">
        <v>0.74480000000000002</v>
      </c>
      <c r="G312" s="88">
        <f ca="1">VLOOKUP(B312,'Insumos e Serviços'!$A:$F,6,0)</f>
        <v>17.78</v>
      </c>
      <c r="H312" s="88">
        <f t="shared" ref="H312:H319" si="13">TRUNC(F312*G312,2)</f>
        <v>13.24</v>
      </c>
    </row>
    <row r="313" spans="1:8">
      <c r="A313" s="86" t="str">
        <f ca="1">VLOOKUP(B313,'Insumos e Serviços'!$A:$F,3,0)</f>
        <v>Composição</v>
      </c>
      <c r="B313" s="100" t="s">
        <v>1082</v>
      </c>
      <c r="C313" s="85" t="str">
        <f ca="1">VLOOKUP(B313,'Insumos e Serviços'!$A:$F,2,0)</f>
        <v>SINAPI</v>
      </c>
      <c r="D313" s="86" t="str">
        <f ca="1">VLOOKUP(B313,'Insumos e Serviços'!$A:$F,4,0)</f>
        <v>ENCANADOR OU BOMBEIRO HIDRÁULICO COM ENCARGOS COMPLEMENTARES</v>
      </c>
      <c r="E313" s="85" t="str">
        <f ca="1">VLOOKUP(B313,'Insumos e Serviços'!$A:$F,5,0)</f>
        <v>H</v>
      </c>
      <c r="F313" s="106">
        <v>0.76659999999999995</v>
      </c>
      <c r="G313" s="88">
        <f ca="1">VLOOKUP(B313,'Insumos e Serviços'!$A:$F,6,0)</f>
        <v>22.76</v>
      </c>
      <c r="H313" s="88">
        <f t="shared" si="13"/>
        <v>17.440000000000001</v>
      </c>
    </row>
    <row r="314" spans="1:8">
      <c r="A314" s="86" t="str">
        <f ca="1">VLOOKUP(B314,'Insumos e Serviços'!$A:$F,3,0)</f>
        <v>Insumo</v>
      </c>
      <c r="B314" s="100" t="s">
        <v>148</v>
      </c>
      <c r="C314" s="85" t="str">
        <f ca="1">VLOOKUP(B314,'Insumos e Serviços'!$A:$F,2,0)</f>
        <v>Próprio</v>
      </c>
      <c r="D314" s="86" t="str">
        <f ca="1">VLOOKUP(B314,'Insumos e Serviços'!$A:$F,4,0)</f>
        <v>Válvula de escoamento, cromada, cod.1601C, fab. Deca</v>
      </c>
      <c r="E314" s="85" t="str">
        <f ca="1">VLOOKUP(B314,'Insumos e Serviços'!$A:$F,5,0)</f>
        <v>un</v>
      </c>
      <c r="F314" s="106">
        <v>1</v>
      </c>
      <c r="G314" s="88">
        <f ca="1">VLOOKUP(B314,'Insumos e Serviços'!$A:$F,6,0)</f>
        <v>118.65</v>
      </c>
      <c r="H314" s="88">
        <f t="shared" si="13"/>
        <v>118.65</v>
      </c>
    </row>
    <row r="315" spans="1:8">
      <c r="A315" s="86" t="str">
        <f ca="1">VLOOKUP(B315,'Insumos e Serviços'!$A:$F,3,0)</f>
        <v>Insumo</v>
      </c>
      <c r="B315" s="100" t="s">
        <v>86</v>
      </c>
      <c r="C315" s="85" t="str">
        <f ca="1">VLOOKUP(B315,'Insumos e Serviços'!$A:$F,2,0)</f>
        <v>Próprio</v>
      </c>
      <c r="D315" s="86" t="str">
        <f ca="1">VLOOKUP(B315,'Insumos e Serviços'!$A:$F,4,0)</f>
        <v>Ligação flexível de malha de aço 50cm, ref. 4607C 050, fab. Deca</v>
      </c>
      <c r="E315" s="85" t="str">
        <f ca="1">VLOOKUP(B315,'Insumos e Serviços'!$A:$F,5,0)</f>
        <v>un</v>
      </c>
      <c r="F315" s="106">
        <v>1</v>
      </c>
      <c r="G315" s="88">
        <f ca="1">VLOOKUP(B315,'Insumos e Serviços'!$A:$F,6,0)</f>
        <v>60.92</v>
      </c>
      <c r="H315" s="88">
        <f t="shared" si="13"/>
        <v>60.92</v>
      </c>
    </row>
    <row r="316" spans="1:8">
      <c r="A316" s="86" t="str">
        <f ca="1">VLOOKUP(B316,'Insumos e Serviços'!$A:$F,3,0)</f>
        <v>Insumo</v>
      </c>
      <c r="B316" s="100" t="s">
        <v>90</v>
      </c>
      <c r="C316" s="85" t="str">
        <f ca="1">VLOOKUP(B316,'Insumos e Serviços'!$A:$F,2,0)</f>
        <v>SINAPI</v>
      </c>
      <c r="D316" s="86" t="str">
        <f ca="1">VLOOKUP(B316,'Insumos e Serviços'!$A:$F,4,0)</f>
        <v>FITA VEDA ROSCA EM ROLOS DE 18 MM X 10 M (L X C)</v>
      </c>
      <c r="E316" s="85" t="str">
        <f ca="1">VLOOKUP(B316,'Insumos e Serviços'!$A:$F,5,0)</f>
        <v>UN</v>
      </c>
      <c r="F316" s="106">
        <v>0.1232</v>
      </c>
      <c r="G316" s="88">
        <f ca="1">VLOOKUP(B316,'Insumos e Serviços'!$A:$F,6,0)</f>
        <v>3.9</v>
      </c>
      <c r="H316" s="88">
        <f t="shared" si="13"/>
        <v>0.48</v>
      </c>
    </row>
    <row r="317" spans="1:8" ht="22.5">
      <c r="A317" s="86" t="str">
        <f ca="1">VLOOKUP(B317,'Insumos e Serviços'!$A:$F,3,0)</f>
        <v>Insumo</v>
      </c>
      <c r="B317" s="100" t="s">
        <v>146</v>
      </c>
      <c r="C317" s="85" t="str">
        <f ca="1">VLOOKUP(B317,'Insumos e Serviços'!$A:$F,2,0)</f>
        <v>Próprio</v>
      </c>
      <c r="D317" s="86" t="str">
        <f ca="1">VLOOKUP(B317,'Insumos e Serviços'!$A:$F,4,0)</f>
        <v>Torneira para lavatório de mesa com alavanca, cromada, fechamento automático, Linha Pressmatic Benefit, Código 00490706, fab. Docol</v>
      </c>
      <c r="E317" s="85" t="str">
        <f ca="1">VLOOKUP(B317,'Insumos e Serviços'!$A:$F,5,0)</f>
        <v>un</v>
      </c>
      <c r="F317" s="106">
        <v>1</v>
      </c>
      <c r="G317" s="88">
        <f ca="1">VLOOKUP(B317,'Insumos e Serviços'!$A:$F,6,0)</f>
        <v>409.95</v>
      </c>
      <c r="H317" s="88">
        <f t="shared" si="13"/>
        <v>409.95</v>
      </c>
    </row>
    <row r="318" spans="1:8">
      <c r="A318" s="86" t="str">
        <f ca="1">VLOOKUP(B318,'Insumos e Serviços'!$A:$F,3,0)</f>
        <v>Insumo</v>
      </c>
      <c r="B318" s="100" t="s">
        <v>144</v>
      </c>
      <c r="C318" s="85" t="str">
        <f ca="1">VLOOKUP(B318,'Insumos e Serviços'!$A:$F,2,0)</f>
        <v>Próprio</v>
      </c>
      <c r="D318" s="86" t="str">
        <f ca="1">VLOOKUP(B318,'Insumos e Serviços'!$A:$F,4,0)</f>
        <v>Sifão com tubo extensivo cromado 1x1/2", fabricação Astra</v>
      </c>
      <c r="E318" s="85" t="str">
        <f ca="1">VLOOKUP(B318,'Insumos e Serviços'!$A:$F,5,0)</f>
        <v>un</v>
      </c>
      <c r="F318" s="106">
        <v>1</v>
      </c>
      <c r="G318" s="88">
        <f ca="1">VLOOKUP(B318,'Insumos e Serviços'!$A:$F,6,0)</f>
        <v>17.2</v>
      </c>
      <c r="H318" s="88">
        <f t="shared" si="13"/>
        <v>17.2</v>
      </c>
    </row>
    <row r="319" spans="1:8" ht="23.25" thickBot="1">
      <c r="A319" s="86" t="str">
        <f ca="1">VLOOKUP(B319,'Insumos e Serviços'!$A:$F,3,0)</f>
        <v>Insumo</v>
      </c>
      <c r="B319" s="100" t="s">
        <v>82</v>
      </c>
      <c r="C319" s="85" t="str">
        <f ca="1">VLOOKUP(B319,'Insumos e Serviços'!$A:$F,2,0)</f>
        <v>SINAPI</v>
      </c>
      <c r="D319" s="86" t="str">
        <f ca="1">VLOOKUP(B319,'Insumos e Serviços'!$A:$F,4,0)</f>
        <v>FURO PARA TORNEIRA OU OUTROS ACESSORIOS  EM BANCADA DE MARMORE/ GRANITO OU OUTRO TIPO DE PEDRA NATURAL</v>
      </c>
      <c r="E319" s="85" t="str">
        <f ca="1">VLOOKUP(B319,'Insumos e Serviços'!$A:$F,5,0)</f>
        <v>UN</v>
      </c>
      <c r="F319" s="106">
        <v>1</v>
      </c>
      <c r="G319" s="88">
        <f ca="1">VLOOKUP(B319,'Insumos e Serviços'!$A:$F,6,0)</f>
        <v>14.33</v>
      </c>
      <c r="H319" s="88">
        <f t="shared" si="13"/>
        <v>14.33</v>
      </c>
    </row>
    <row r="320" spans="1:8" ht="15" thickTop="1">
      <c r="A320" s="151"/>
      <c r="B320" s="151"/>
      <c r="C320" s="151"/>
      <c r="D320" s="151"/>
      <c r="E320" s="151"/>
      <c r="F320" s="151"/>
      <c r="G320" s="151"/>
      <c r="H320" s="151"/>
    </row>
    <row r="321" spans="1:8" ht="33.75">
      <c r="A321" s="150" t="s">
        <v>773</v>
      </c>
      <c r="B321" s="102" t="str">
        <f ca="1">VLOOKUP(A321,'Orçamento Sintético'!$A:$H,2,0)</f>
        <v xml:space="preserve"> MPDFT0259 </v>
      </c>
      <c r="C321" s="102" t="str">
        <f ca="1">VLOOKUP(A321,'Orçamento Sintético'!$A:$H,3,0)</f>
        <v>Próprio</v>
      </c>
      <c r="D321" s="101" t="str">
        <f ca="1">VLOOKUP(A321,'Orçamento Sintético'!$A:$H,4,0)</f>
        <v>Copia da (SINAPI 99635+SBC 190802) - Válvula de descarga com acabamento cromado duplo acionamento, antivandalismo, Linha Hidra Duo 1 1/2”, cód. 2545.C.112PRO e 4900.C.DUO.PRO, fab. Deca ou similar equivalente</v>
      </c>
      <c r="E321" s="102" t="str">
        <f ca="1">VLOOKUP(A321,'Orçamento Sintético'!$A:$H,5,0)</f>
        <v>UN</v>
      </c>
      <c r="F321" s="103"/>
      <c r="G321" s="104"/>
      <c r="H321" s="105">
        <f>SUM(H322:H326)</f>
        <v>414.44</v>
      </c>
    </row>
    <row r="322" spans="1:8">
      <c r="A322" s="86" t="str">
        <f ca="1">VLOOKUP(B322,'Insumos e Serviços'!$A:$F,3,0)</f>
        <v>Composição</v>
      </c>
      <c r="B322" s="100" t="s">
        <v>1084</v>
      </c>
      <c r="C322" s="85" t="str">
        <f ca="1">VLOOKUP(B322,'Insumos e Serviços'!$A:$F,2,0)</f>
        <v>SINAPI</v>
      </c>
      <c r="D322" s="86" t="str">
        <f ca="1">VLOOKUP(B322,'Insumos e Serviços'!$A:$F,4,0)</f>
        <v>AUXILIAR DE ENCANADOR OU BOMBEIRO HIDRÁULICO COM ENCARGOS COMPLEMENTARES</v>
      </c>
      <c r="E322" s="85" t="str">
        <f ca="1">VLOOKUP(B322,'Insumos e Serviços'!$A:$F,5,0)</f>
        <v>H</v>
      </c>
      <c r="F322" s="106">
        <v>1.64</v>
      </c>
      <c r="G322" s="88">
        <f ca="1">VLOOKUP(B322,'Insumos e Serviços'!$A:$F,6,0)</f>
        <v>17.78</v>
      </c>
      <c r="H322" s="88">
        <f>TRUNC(F322*G322,2)</f>
        <v>29.15</v>
      </c>
    </row>
    <row r="323" spans="1:8">
      <c r="A323" s="86" t="str">
        <f ca="1">VLOOKUP(B323,'Insumos e Serviços'!$A:$F,3,0)</f>
        <v>Composição</v>
      </c>
      <c r="B323" s="100" t="s">
        <v>1082</v>
      </c>
      <c r="C323" s="85" t="str">
        <f ca="1">VLOOKUP(B323,'Insumos e Serviços'!$A:$F,2,0)</f>
        <v>SINAPI</v>
      </c>
      <c r="D323" s="86" t="str">
        <f ca="1">VLOOKUP(B323,'Insumos e Serviços'!$A:$F,4,0)</f>
        <v>ENCANADOR OU BOMBEIRO HIDRÁULICO COM ENCARGOS COMPLEMENTARES</v>
      </c>
      <c r="E323" s="85" t="str">
        <f ca="1">VLOOKUP(B323,'Insumos e Serviços'!$A:$F,5,0)</f>
        <v>H</v>
      </c>
      <c r="F323" s="106">
        <v>1.64</v>
      </c>
      <c r="G323" s="88">
        <f ca="1">VLOOKUP(B323,'Insumos e Serviços'!$A:$F,6,0)</f>
        <v>22.76</v>
      </c>
      <c r="H323" s="88">
        <f>TRUNC(F323*G323,2)</f>
        <v>37.32</v>
      </c>
    </row>
    <row r="324" spans="1:8">
      <c r="A324" s="86" t="str">
        <f ca="1">VLOOKUP(B324,'Insumos e Serviços'!$A:$F,3,0)</f>
        <v>Insumo</v>
      </c>
      <c r="B324" s="100" t="s">
        <v>52</v>
      </c>
      <c r="C324" s="85" t="str">
        <f ca="1">VLOOKUP(B324,'Insumos e Serviços'!$A:$F,2,0)</f>
        <v>SINAPI</v>
      </c>
      <c r="D324" s="86" t="str">
        <f ca="1">VLOOKUP(B324,'Insumos e Serviços'!$A:$F,4,0)</f>
        <v>FITA VEDA ROSCA EM ROLOS DE 18 MM X 50 M (L X C)</v>
      </c>
      <c r="E324" s="85" t="str">
        <f ca="1">VLOOKUP(B324,'Insumos e Serviços'!$A:$F,5,0)</f>
        <v>UN</v>
      </c>
      <c r="F324" s="106">
        <v>1.9E-2</v>
      </c>
      <c r="G324" s="88">
        <f ca="1">VLOOKUP(B324,'Insumos e Serviços'!$A:$F,6,0)</f>
        <v>14.38</v>
      </c>
      <c r="H324" s="88">
        <f>TRUNC(F324*G324,2)</f>
        <v>0.27</v>
      </c>
    </row>
    <row r="325" spans="1:8">
      <c r="A325" s="86" t="str">
        <f ca="1">VLOOKUP(B325,'Insumos e Serviços'!$A:$F,3,0)</f>
        <v>Insumo</v>
      </c>
      <c r="B325" s="100" t="s">
        <v>142</v>
      </c>
      <c r="C325" s="85" t="str">
        <f ca="1">VLOOKUP(B325,'Insumos e Serviços'!$A:$F,2,0)</f>
        <v>Próprio</v>
      </c>
      <c r="D325" s="86" t="str">
        <f ca="1">VLOOKUP(B325,'Insumos e Serviços'!$A:$F,4,0)</f>
        <v>Válvula de descarga antivandalismo 1 1/2", 4900.C.DUO.PRO, fabricação Deca</v>
      </c>
      <c r="E325" s="85" t="str">
        <f ca="1">VLOOKUP(B325,'Insumos e Serviços'!$A:$F,5,0)</f>
        <v>un</v>
      </c>
      <c r="F325" s="106">
        <v>1</v>
      </c>
      <c r="G325" s="88">
        <f ca="1">VLOOKUP(B325,'Insumos e Serviços'!$A:$F,6,0)</f>
        <v>324.39999999999998</v>
      </c>
      <c r="H325" s="88">
        <f>TRUNC(F325*G325,2)</f>
        <v>324.39999999999998</v>
      </c>
    </row>
    <row r="326" spans="1:8" ht="23.25" thickBot="1">
      <c r="A326" s="86" t="str">
        <f ca="1">VLOOKUP(B326,'Insumos e Serviços'!$A:$F,3,0)</f>
        <v>Insumo</v>
      </c>
      <c r="B326" s="100" t="s">
        <v>140</v>
      </c>
      <c r="C326" s="85" t="str">
        <f ca="1">VLOOKUP(B326,'Insumos e Serviços'!$A:$F,2,0)</f>
        <v>SINAPI</v>
      </c>
      <c r="D326" s="86" t="str">
        <f ca="1">VLOOKUP(B326,'Insumos e Serviços'!$A:$F,4,0)</f>
        <v>TUBO DE DESCARGA PVC, PARA LIGACAO CAIXA DE DESCARGA - EMBUTIR, 40 MM X 150 CM</v>
      </c>
      <c r="E326" s="85" t="str">
        <f ca="1">VLOOKUP(B326,'Insumos e Serviços'!$A:$F,5,0)</f>
        <v>UN</v>
      </c>
      <c r="F326" s="106">
        <v>1</v>
      </c>
      <c r="G326" s="88">
        <f ca="1">VLOOKUP(B326,'Insumos e Serviços'!$A:$F,6,0)</f>
        <v>23.3</v>
      </c>
      <c r="H326" s="88">
        <f>TRUNC(F326*G326,2)</f>
        <v>23.3</v>
      </c>
    </row>
    <row r="327" spans="1:8" ht="15" thickTop="1">
      <c r="A327" s="151"/>
      <c r="B327" s="151"/>
      <c r="C327" s="151"/>
      <c r="D327" s="151"/>
      <c r="E327" s="151"/>
      <c r="F327" s="151"/>
      <c r="G327" s="151"/>
      <c r="H327" s="151"/>
    </row>
    <row r="328" spans="1:8" ht="33.75">
      <c r="A328" s="150" t="s">
        <v>776</v>
      </c>
      <c r="B328" s="102" t="str">
        <f ca="1">VLOOKUP(A328,'Orçamento Sintético'!$A:$H,2,0)</f>
        <v xml:space="preserve"> MPDFT0919 </v>
      </c>
      <c r="C328" s="102" t="str">
        <f ca="1">VLOOKUP(A328,'Orçamento Sintético'!$A:$H,3,0)</f>
        <v>Próprio</v>
      </c>
      <c r="D328" s="101" t="str">
        <f ca="1">VLOOKUP(A328,'Orçamento Sintético'!$A:$H,4,0)</f>
        <v>Cópia da CAERN (1070222) - Grelha para ralo quadrado em aço inox AISI 304, fab. Tramontina, código 94535002, dimensões (comprimento x largura x altura) 100 x 100 x 4 mm</v>
      </c>
      <c r="E328" s="102" t="str">
        <f ca="1">VLOOKUP(A328,'Orçamento Sintético'!$A:$H,5,0)</f>
        <v>un</v>
      </c>
      <c r="F328" s="103"/>
      <c r="G328" s="104"/>
      <c r="H328" s="105">
        <f>SUM(H329:H330)</f>
        <v>14.219999999999999</v>
      </c>
    </row>
    <row r="329" spans="1:8">
      <c r="A329" s="86" t="str">
        <f ca="1">VLOOKUP(B329,'Insumos e Serviços'!$A:$F,3,0)</f>
        <v>Composição</v>
      </c>
      <c r="B329" s="100" t="s">
        <v>1067</v>
      </c>
      <c r="C329" s="85" t="str">
        <f ca="1">VLOOKUP(B329,'Insumos e Serviços'!$A:$F,2,0)</f>
        <v>SINAPI</v>
      </c>
      <c r="D329" s="86" t="str">
        <f ca="1">VLOOKUP(B329,'Insumos e Serviços'!$A:$F,4,0)</f>
        <v>AJUDANTE ESPECIALIZADO COM ENCARGOS COMPLEMENTARES</v>
      </c>
      <c r="E329" s="85" t="str">
        <f ca="1">VLOOKUP(B329,'Insumos e Serviços'!$A:$F,5,0)</f>
        <v>H</v>
      </c>
      <c r="F329" s="106">
        <v>0.3</v>
      </c>
      <c r="G329" s="88">
        <f ca="1">VLOOKUP(B329,'Insumos e Serviços'!$A:$F,6,0)</f>
        <v>20.39</v>
      </c>
      <c r="H329" s="88">
        <f>TRUNC(F329*G329,2)</f>
        <v>6.11</v>
      </c>
    </row>
    <row r="330" spans="1:8" ht="23.25" thickBot="1">
      <c r="A330" s="86" t="str">
        <f ca="1">VLOOKUP(B330,'Insumos e Serviços'!$A:$F,3,0)</f>
        <v>Insumo</v>
      </c>
      <c r="B330" s="100" t="s">
        <v>138</v>
      </c>
      <c r="C330" s="85" t="str">
        <f ca="1">VLOOKUP(B330,'Insumos e Serviços'!$A:$F,2,0)</f>
        <v>Próprio</v>
      </c>
      <c r="D330" s="86" t="str">
        <f ca="1">VLOOKUP(B330,'Insumos e Serviços'!$A:$F,4,0)</f>
        <v>Grelha para ralo quadrado em aço inox AISI 304, fab. Tramontina, código 94535002, dimensões (comprimento x largura x altura) 100 x 100 x 4 mm</v>
      </c>
      <c r="E330" s="85" t="str">
        <f ca="1">VLOOKUP(B330,'Insumos e Serviços'!$A:$F,5,0)</f>
        <v>un</v>
      </c>
      <c r="F330" s="106">
        <v>1</v>
      </c>
      <c r="G330" s="88">
        <f ca="1">VLOOKUP(B330,'Insumos e Serviços'!$A:$F,6,0)</f>
        <v>8.11</v>
      </c>
      <c r="H330" s="88">
        <f>TRUNC(F330*G330,2)</f>
        <v>8.11</v>
      </c>
    </row>
    <row r="331" spans="1:8" ht="15" thickTop="1">
      <c r="A331" s="151"/>
      <c r="B331" s="151"/>
      <c r="C331" s="151"/>
      <c r="D331" s="151"/>
      <c r="E331" s="151"/>
      <c r="F331" s="151"/>
      <c r="G331" s="151"/>
      <c r="H331" s="151"/>
    </row>
    <row r="332" spans="1:8" ht="22.5">
      <c r="A332" s="150" t="s">
        <v>779</v>
      </c>
      <c r="B332" s="102" t="str">
        <f ca="1">VLOOKUP(A332,'Orçamento Sintético'!$A:$H,2,0)</f>
        <v xml:space="preserve"> MPDFT0920 </v>
      </c>
      <c r="C332" s="102" t="str">
        <f ca="1">VLOOKUP(A332,'Orçamento Sintético'!$A:$H,3,0)</f>
        <v>Próprio</v>
      </c>
      <c r="D332" s="101" t="str">
        <f ca="1">VLOOKUP(A332,'Orçamento Sintético'!$A:$H,4,0)</f>
        <v>Cópia da CAERN (1070207) - Grelha quadrada para ralo 15x15cm, em aço inox AISI 304, ref. 94535103, fab. Tramontina</v>
      </c>
      <c r="E332" s="102" t="str">
        <f ca="1">VLOOKUP(A332,'Orçamento Sintético'!$A:$H,5,0)</f>
        <v>un</v>
      </c>
      <c r="F332" s="103"/>
      <c r="G332" s="104"/>
      <c r="H332" s="105">
        <f>SUM(H333:H334)</f>
        <v>16.21</v>
      </c>
    </row>
    <row r="333" spans="1:8">
      <c r="A333" s="86" t="str">
        <f ca="1">VLOOKUP(B333,'Insumos e Serviços'!$A:$F,3,0)</f>
        <v>Composição</v>
      </c>
      <c r="B333" s="100" t="s">
        <v>1067</v>
      </c>
      <c r="C333" s="85" t="str">
        <f ca="1">VLOOKUP(B333,'Insumos e Serviços'!$A:$F,2,0)</f>
        <v>SINAPI</v>
      </c>
      <c r="D333" s="86" t="str">
        <f ca="1">VLOOKUP(B333,'Insumos e Serviços'!$A:$F,4,0)</f>
        <v>AJUDANTE ESPECIALIZADO COM ENCARGOS COMPLEMENTARES</v>
      </c>
      <c r="E333" s="85" t="str">
        <f ca="1">VLOOKUP(B333,'Insumos e Serviços'!$A:$F,5,0)</f>
        <v>H</v>
      </c>
      <c r="F333" s="106">
        <v>0.2</v>
      </c>
      <c r="G333" s="88">
        <f ca="1">VLOOKUP(B333,'Insumos e Serviços'!$A:$F,6,0)</f>
        <v>20.39</v>
      </c>
      <c r="H333" s="88">
        <f>TRUNC(F333*G333,2)</f>
        <v>4.07</v>
      </c>
    </row>
    <row r="334" spans="1:8" ht="15" thickBot="1">
      <c r="A334" s="86" t="str">
        <f ca="1">VLOOKUP(B334,'Insumos e Serviços'!$A:$F,3,0)</f>
        <v>Insumo</v>
      </c>
      <c r="B334" s="100" t="s">
        <v>136</v>
      </c>
      <c r="C334" s="85" t="str">
        <f ca="1">VLOOKUP(B334,'Insumos e Serviços'!$A:$F,2,0)</f>
        <v>Próprio</v>
      </c>
      <c r="D334" s="86" t="str">
        <f ca="1">VLOOKUP(B334,'Insumos e Serviços'!$A:$F,4,0)</f>
        <v>Grelha quadrada para ralo 15x15cm, em aço inox AISI 304, ref. 94535103, fab. Tramontina</v>
      </c>
      <c r="E334" s="85" t="str">
        <f ca="1">VLOOKUP(B334,'Insumos e Serviços'!$A:$F,5,0)</f>
        <v>un</v>
      </c>
      <c r="F334" s="106">
        <v>1</v>
      </c>
      <c r="G334" s="88">
        <f ca="1">VLOOKUP(B334,'Insumos e Serviços'!$A:$F,6,0)</f>
        <v>12.14</v>
      </c>
      <c r="H334" s="88">
        <f>TRUNC(F334*G334,2)</f>
        <v>12.14</v>
      </c>
    </row>
    <row r="335" spans="1:8" ht="15" thickTop="1">
      <c r="A335" s="151"/>
      <c r="B335" s="151"/>
      <c r="C335" s="151"/>
      <c r="D335" s="151"/>
      <c r="E335" s="151"/>
      <c r="F335" s="151"/>
      <c r="G335" s="151"/>
      <c r="H335" s="151"/>
    </row>
    <row r="336" spans="1:8" ht="22.5">
      <c r="A336" s="150" t="s">
        <v>782</v>
      </c>
      <c r="B336" s="102" t="str">
        <f ca="1">VLOOKUP(A336,'Orçamento Sintético'!$A:$H,2,0)</f>
        <v xml:space="preserve"> MPDFT0904 </v>
      </c>
      <c r="C336" s="102" t="str">
        <f ca="1">VLOOKUP(A336,'Orçamento Sintético'!$A:$H,3,0)</f>
        <v>Próprio</v>
      </c>
      <c r="D336" s="101" t="str">
        <f ca="1">VLOOKUP(A336,'Orçamento Sintético'!$A:$H,4,0)</f>
        <v>Cópia da CPOS (49.11.140) - Ralo linear em alumínio com grelha, dimensões 46x900mm, com saída central vertical, anodizado fosco, fab. Sekabox / Sekapiso</v>
      </c>
      <c r="E336" s="102" t="str">
        <f ca="1">VLOOKUP(A336,'Orçamento Sintético'!$A:$H,5,0)</f>
        <v>un</v>
      </c>
      <c r="F336" s="103"/>
      <c r="G336" s="104"/>
      <c r="H336" s="105">
        <f>SUM(H337:H339)</f>
        <v>203.42</v>
      </c>
    </row>
    <row r="337" spans="1:8">
      <c r="A337" s="86" t="str">
        <f ca="1">VLOOKUP(B337,'Insumos e Serviços'!$A:$F,3,0)</f>
        <v>Composição</v>
      </c>
      <c r="B337" s="100" t="s">
        <v>28</v>
      </c>
      <c r="C337" s="85" t="str">
        <f ca="1">VLOOKUP(B337,'Insumos e Serviços'!$A:$F,2,0)</f>
        <v>SINAPI</v>
      </c>
      <c r="D337" s="86" t="str">
        <f ca="1">VLOOKUP(B337,'Insumos e Serviços'!$A:$F,4,0)</f>
        <v>PEDREIRO COM ENCARGOS COMPLEMENTARES</v>
      </c>
      <c r="E337" s="85" t="str">
        <f ca="1">VLOOKUP(B337,'Insumos e Serviços'!$A:$F,5,0)</f>
        <v>H</v>
      </c>
      <c r="F337" s="106">
        <v>0.25</v>
      </c>
      <c r="G337" s="88">
        <f ca="1">VLOOKUP(B337,'Insumos e Serviços'!$A:$F,6,0)</f>
        <v>23.25</v>
      </c>
      <c r="H337" s="88">
        <f>TRUNC(F337*G337,2)</f>
        <v>5.81</v>
      </c>
    </row>
    <row r="338" spans="1:8">
      <c r="A338" s="86" t="str">
        <f ca="1">VLOOKUP(B338,'Insumos e Serviços'!$A:$F,3,0)</f>
        <v>Composição</v>
      </c>
      <c r="B338" s="100" t="s">
        <v>1054</v>
      </c>
      <c r="C338" s="85" t="str">
        <f ca="1">VLOOKUP(B338,'Insumos e Serviços'!$A:$F,2,0)</f>
        <v>SINAPI</v>
      </c>
      <c r="D338" s="86" t="str">
        <f ca="1">VLOOKUP(B338,'Insumos e Serviços'!$A:$F,4,0)</f>
        <v>SERVENTE COM ENCARGOS COMPLEMENTARES</v>
      </c>
      <c r="E338" s="85" t="str">
        <f ca="1">VLOOKUP(B338,'Insumos e Serviços'!$A:$F,5,0)</f>
        <v>H</v>
      </c>
      <c r="F338" s="106">
        <v>0.25</v>
      </c>
      <c r="G338" s="88">
        <f ca="1">VLOOKUP(B338,'Insumos e Serviços'!$A:$F,6,0)</f>
        <v>17.170000000000002</v>
      </c>
      <c r="H338" s="88">
        <f>TRUNC(F338*G338,2)</f>
        <v>4.29</v>
      </c>
    </row>
    <row r="339" spans="1:8" ht="23.25" thickBot="1">
      <c r="A339" s="86" t="str">
        <f ca="1">VLOOKUP(B339,'Insumos e Serviços'!$A:$F,3,0)</f>
        <v>Insumo</v>
      </c>
      <c r="B339" s="100" t="s">
        <v>134</v>
      </c>
      <c r="C339" s="85" t="str">
        <f ca="1">VLOOKUP(B339,'Insumos e Serviços'!$A:$F,2,0)</f>
        <v>Próprio</v>
      </c>
      <c r="D339" s="86" t="str">
        <f ca="1">VLOOKUP(B339,'Insumos e Serviços'!$A:$F,4,0)</f>
        <v>Ralo linear em alumínio com grelha, dimensões 46x900mm, com saída central vertical, anodizado fosco, fab. Sekabox / Sekapiso</v>
      </c>
      <c r="E339" s="85" t="str">
        <f ca="1">VLOOKUP(B339,'Insumos e Serviços'!$A:$F,5,0)</f>
        <v>un</v>
      </c>
      <c r="F339" s="106">
        <v>1</v>
      </c>
      <c r="G339" s="88">
        <f ca="1">VLOOKUP(B339,'Insumos e Serviços'!$A:$F,6,0)</f>
        <v>193.32</v>
      </c>
      <c r="H339" s="88">
        <f>TRUNC(F339*G339,2)</f>
        <v>193.32</v>
      </c>
    </row>
    <row r="340" spans="1:8" ht="15" thickTop="1">
      <c r="A340" s="151"/>
      <c r="B340" s="151"/>
      <c r="C340" s="151"/>
      <c r="D340" s="151"/>
      <c r="E340" s="151"/>
      <c r="F340" s="151"/>
      <c r="G340" s="151"/>
      <c r="H340" s="151"/>
    </row>
    <row r="341" spans="1:8" ht="22.5">
      <c r="A341" s="150" t="s">
        <v>785</v>
      </c>
      <c r="B341" s="102" t="str">
        <f ca="1">VLOOKUP(A341,'Orçamento Sintético'!$A:$H,2,0)</f>
        <v xml:space="preserve"> MPDFT0908 </v>
      </c>
      <c r="C341" s="102" t="str">
        <f ca="1">VLOOKUP(A341,'Orçamento Sintético'!$A:$H,3,0)</f>
        <v>Próprio</v>
      </c>
      <c r="D341" s="101" t="str">
        <f ca="1">VLOOKUP(A341,'Orçamento Sintético'!$A:$H,4,0)</f>
        <v>Copia da SINAPI (86895) - Bancada para lavatório em granito Branco Itaúnas, largura 0,30m, com saia e rodabanca, inclusive mão francesa</v>
      </c>
      <c r="E341" s="102" t="str">
        <f ca="1">VLOOKUP(A341,'Orçamento Sintético'!$A:$H,5,0)</f>
        <v>m</v>
      </c>
      <c r="F341" s="103"/>
      <c r="G341" s="104"/>
      <c r="H341" s="105">
        <f>SUM(H342:H349)</f>
        <v>454.39000000000004</v>
      </c>
    </row>
    <row r="342" spans="1:8">
      <c r="A342" s="86" t="str">
        <f ca="1">VLOOKUP(B342,'Insumos e Serviços'!$A:$F,3,0)</f>
        <v>Composição</v>
      </c>
      <c r="B342" s="100" t="s">
        <v>108</v>
      </c>
      <c r="C342" s="85" t="str">
        <f ca="1">VLOOKUP(B342,'Insumos e Serviços'!$A:$F,2,0)</f>
        <v>SINAPI</v>
      </c>
      <c r="D342" s="86" t="str">
        <f ca="1">VLOOKUP(B342,'Insumos e Serviços'!$A:$F,4,0)</f>
        <v>MARMORISTA/GRANITEIRO COM ENCARGOS COMPLEMENTARES</v>
      </c>
      <c r="E342" s="85" t="str">
        <f ca="1">VLOOKUP(B342,'Insumos e Serviços'!$A:$F,5,0)</f>
        <v>H</v>
      </c>
      <c r="F342" s="106">
        <v>2.6749999999999998</v>
      </c>
      <c r="G342" s="88">
        <f ca="1">VLOOKUP(B342,'Insumos e Serviços'!$A:$F,6,0)</f>
        <v>19.39</v>
      </c>
      <c r="H342" s="88">
        <f t="shared" ref="H342:H349" si="14">TRUNC(F342*G342,2)</f>
        <v>51.86</v>
      </c>
    </row>
    <row r="343" spans="1:8">
      <c r="A343" s="86" t="str">
        <f ca="1">VLOOKUP(B343,'Insumos e Serviços'!$A:$F,3,0)</f>
        <v>Composição</v>
      </c>
      <c r="B343" s="100" t="s">
        <v>1054</v>
      </c>
      <c r="C343" s="85" t="str">
        <f ca="1">VLOOKUP(B343,'Insumos e Serviços'!$A:$F,2,0)</f>
        <v>SINAPI</v>
      </c>
      <c r="D343" s="86" t="str">
        <f ca="1">VLOOKUP(B343,'Insumos e Serviços'!$A:$F,4,0)</f>
        <v>SERVENTE COM ENCARGOS COMPLEMENTARES</v>
      </c>
      <c r="E343" s="85" t="str">
        <f ca="1">VLOOKUP(B343,'Insumos e Serviços'!$A:$F,5,0)</f>
        <v>H</v>
      </c>
      <c r="F343" s="106">
        <v>1.3660000000000001</v>
      </c>
      <c r="G343" s="88">
        <f ca="1">VLOOKUP(B343,'Insumos e Serviços'!$A:$F,6,0)</f>
        <v>17.170000000000002</v>
      </c>
      <c r="H343" s="88">
        <f t="shared" si="14"/>
        <v>23.45</v>
      </c>
    </row>
    <row r="344" spans="1:8">
      <c r="A344" s="86" t="str">
        <f ca="1">VLOOKUP(B344,'Insumos e Serviços'!$A:$F,3,0)</f>
        <v>Insumo</v>
      </c>
      <c r="B344" s="100" t="s">
        <v>95</v>
      </c>
      <c r="C344" s="85" t="str">
        <f ca="1">VLOOKUP(B344,'Insumos e Serviços'!$A:$F,2,0)</f>
        <v>SINAPI</v>
      </c>
      <c r="D344" s="86" t="str">
        <f ca="1">VLOOKUP(B344,'Insumos e Serviços'!$A:$F,4,0)</f>
        <v>MASSA PLASTICA PARA MARMORE/GRANITO</v>
      </c>
      <c r="E344" s="85" t="str">
        <f ca="1">VLOOKUP(B344,'Insumos e Serviços'!$A:$F,5,0)</f>
        <v>KG</v>
      </c>
      <c r="F344" s="106">
        <v>0.5353</v>
      </c>
      <c r="G344" s="88">
        <f ca="1">VLOOKUP(B344,'Insumos e Serviços'!$A:$F,6,0)</f>
        <v>28.09</v>
      </c>
      <c r="H344" s="88">
        <f t="shared" si="14"/>
        <v>15.03</v>
      </c>
    </row>
    <row r="345" spans="1:8" ht="22.5">
      <c r="A345" s="86" t="str">
        <f ca="1">VLOOKUP(B345,'Insumos e Serviços'!$A:$F,3,0)</f>
        <v>Insumo</v>
      </c>
      <c r="B345" s="100" t="s">
        <v>104</v>
      </c>
      <c r="C345" s="85" t="str">
        <f ca="1">VLOOKUP(B345,'Insumos e Serviços'!$A:$F,2,0)</f>
        <v>SINAPI</v>
      </c>
      <c r="D345" s="86" t="str">
        <f ca="1">VLOOKUP(B345,'Insumos e Serviços'!$A:$F,4,0)</f>
        <v>BUCHA DE NYLON SEM ABA S10, COM PARAFUSO DE 6,10 X 65 MM EM ACO ZINCADO COM ROSCA SOBERBA, CABECA CHATA E FENDA PHILLIPS</v>
      </c>
      <c r="E345" s="85" t="str">
        <f ca="1">VLOOKUP(B345,'Insumos e Serviços'!$A:$F,5,0)</f>
        <v>UN</v>
      </c>
      <c r="F345" s="106">
        <v>6</v>
      </c>
      <c r="G345" s="88">
        <f ca="1">VLOOKUP(B345,'Insumos e Serviços'!$A:$F,6,0)</f>
        <v>0.79</v>
      </c>
      <c r="H345" s="88">
        <f t="shared" si="14"/>
        <v>4.74</v>
      </c>
    </row>
    <row r="346" spans="1:8" ht="22.5">
      <c r="A346" s="86" t="str">
        <f ca="1">VLOOKUP(B346,'Insumos e Serviços'!$A:$F,3,0)</f>
        <v>Insumo</v>
      </c>
      <c r="B346" s="100" t="s">
        <v>92</v>
      </c>
      <c r="C346" s="85" t="str">
        <f ca="1">VLOOKUP(B346,'Insumos e Serviços'!$A:$F,2,0)</f>
        <v>SINAPI</v>
      </c>
      <c r="D346" s="86" t="str">
        <f ca="1">VLOOKUP(B346,'Insumos e Serviços'!$A:$F,4,0)</f>
        <v>GRANITO PARA BANCADA, POLIDO, TIPO ANDORINHA/ QUARTZ/ CASTELO/ CORUMBA OU OUTROS EQUIVALENTES DA REGIAO, E=  *2,5* CM</v>
      </c>
      <c r="E346" s="85" t="str">
        <f ca="1">VLOOKUP(B346,'Insumos e Serviços'!$A:$F,5,0)</f>
        <v>m²</v>
      </c>
      <c r="F346" s="106">
        <v>0.52500000000000002</v>
      </c>
      <c r="G346" s="88">
        <f ca="1">VLOOKUP(B346,'Insumos e Serviços'!$A:$F,6,0)</f>
        <v>597.73</v>
      </c>
      <c r="H346" s="88">
        <f t="shared" si="14"/>
        <v>313.8</v>
      </c>
    </row>
    <row r="347" spans="1:8">
      <c r="A347" s="86" t="str">
        <f ca="1">VLOOKUP(B347,'Insumos e Serviços'!$A:$F,3,0)</f>
        <v>Insumo</v>
      </c>
      <c r="B347" s="100" t="s">
        <v>102</v>
      </c>
      <c r="C347" s="85" t="str">
        <f ca="1">VLOOKUP(B347,'Insumos e Serviços'!$A:$F,2,0)</f>
        <v>SINAPI</v>
      </c>
      <c r="D347" s="86" t="str">
        <f ca="1">VLOOKUP(B347,'Insumos e Serviços'!$A:$F,4,0)</f>
        <v>REJUNTE EPOXI, QUALQUER COR</v>
      </c>
      <c r="E347" s="85" t="str">
        <f ca="1">VLOOKUP(B347,'Insumos e Serviços'!$A:$F,5,0)</f>
        <v>KG</v>
      </c>
      <c r="F347" s="106">
        <v>1.54E-2</v>
      </c>
      <c r="G347" s="88">
        <f ca="1">VLOOKUP(B347,'Insumos e Serviços'!$A:$F,6,0)</f>
        <v>55.65</v>
      </c>
      <c r="H347" s="88">
        <f t="shared" si="14"/>
        <v>0.85</v>
      </c>
    </row>
    <row r="348" spans="1:8" ht="22.5">
      <c r="A348" s="86" t="str">
        <f ca="1">VLOOKUP(B348,'Insumos e Serviços'!$A:$F,3,0)</f>
        <v>Insumo</v>
      </c>
      <c r="B348" s="100" t="s">
        <v>100</v>
      </c>
      <c r="C348" s="85" t="str">
        <f ca="1">VLOOKUP(B348,'Insumos e Serviços'!$A:$F,2,0)</f>
        <v>SINAPI</v>
      </c>
      <c r="D348" s="86" t="str">
        <f ca="1">VLOOKUP(B348,'Insumos e Serviços'!$A:$F,4,0)</f>
        <v>SUPORTE MAO-FRANCESA EM ACO, ABAS IGUAIS 30 CM, CAPACIDADE MINIMA 60 KG, BRANCO</v>
      </c>
      <c r="E348" s="85" t="str">
        <f ca="1">VLOOKUP(B348,'Insumos e Serviços'!$A:$F,5,0)</f>
        <v>UN</v>
      </c>
      <c r="F348" s="106">
        <v>2</v>
      </c>
      <c r="G348" s="88">
        <f ca="1">VLOOKUP(B348,'Insumos e Serviços'!$A:$F,6,0)</f>
        <v>18.18</v>
      </c>
      <c r="H348" s="88">
        <f t="shared" si="14"/>
        <v>36.36</v>
      </c>
    </row>
    <row r="349" spans="1:8" ht="15" thickBot="1">
      <c r="A349" s="86" t="str">
        <f ca="1">VLOOKUP(B349,'Insumos e Serviços'!$A:$F,3,0)</f>
        <v>Insumo</v>
      </c>
      <c r="B349" s="100" t="s">
        <v>98</v>
      </c>
      <c r="C349" s="85" t="str">
        <f ca="1">VLOOKUP(B349,'Insumos e Serviços'!$A:$F,2,0)</f>
        <v>Próprio</v>
      </c>
      <c r="D349" s="86" t="str">
        <f ca="1">VLOOKUP(B349,'Insumos e Serviços'!$A:$F,4,0)</f>
        <v>Solução hidrofugante à base de silano-siloxano Nitoprimer 40, fab. Anchortec Quartzolit</v>
      </c>
      <c r="E349" s="85" t="str">
        <f ca="1">VLOOKUP(B349,'Insumos e Serviços'!$A:$F,5,0)</f>
        <v>l</v>
      </c>
      <c r="F349" s="106">
        <v>0.24</v>
      </c>
      <c r="G349" s="88">
        <f ca="1">VLOOKUP(B349,'Insumos e Serviços'!$A:$F,6,0)</f>
        <v>34.61</v>
      </c>
      <c r="H349" s="88">
        <f t="shared" si="14"/>
        <v>8.3000000000000007</v>
      </c>
    </row>
    <row r="350" spans="1:8" ht="15" thickTop="1">
      <c r="A350" s="151"/>
      <c r="B350" s="151"/>
      <c r="C350" s="151"/>
      <c r="D350" s="151"/>
      <c r="E350" s="151"/>
      <c r="F350" s="151"/>
      <c r="G350" s="151"/>
      <c r="H350" s="151"/>
    </row>
    <row r="351" spans="1:8" ht="22.5">
      <c r="A351" s="150" t="s">
        <v>788</v>
      </c>
      <c r="B351" s="102" t="str">
        <f ca="1">VLOOKUP(A351,'Orçamento Sintético'!$A:$H,2,0)</f>
        <v xml:space="preserve"> MPDFT0912 </v>
      </c>
      <c r="C351" s="102" t="str">
        <f ca="1">VLOOKUP(A351,'Orçamento Sintético'!$A:$H,3,0)</f>
        <v>Próprio</v>
      </c>
      <c r="D351" s="101" t="str">
        <f ca="1">VLOOKUP(A351,'Orçamento Sintético'!$A:$H,4,0)</f>
        <v>Copia da SBC (190085) - Cabide para divisória, em inox escovado, linha Alcoplac Normatizado, Fab. Neocom</v>
      </c>
      <c r="E351" s="102" t="str">
        <f ca="1">VLOOKUP(A351,'Orçamento Sintético'!$A:$H,5,0)</f>
        <v>UN</v>
      </c>
      <c r="F351" s="103"/>
      <c r="G351" s="104"/>
      <c r="H351" s="105">
        <f>SUM(H352:H353)</f>
        <v>239.01</v>
      </c>
    </row>
    <row r="352" spans="1:8">
      <c r="A352" s="86" t="str">
        <f ca="1">VLOOKUP(B352,'Insumos e Serviços'!$A:$F,3,0)</f>
        <v>Composição</v>
      </c>
      <c r="B352" s="100" t="s">
        <v>1054</v>
      </c>
      <c r="C352" s="85" t="str">
        <f ca="1">VLOOKUP(B352,'Insumos e Serviços'!$A:$F,2,0)</f>
        <v>SINAPI</v>
      </c>
      <c r="D352" s="86" t="str">
        <f ca="1">VLOOKUP(B352,'Insumos e Serviços'!$A:$F,4,0)</f>
        <v>SERVENTE COM ENCARGOS COMPLEMENTARES</v>
      </c>
      <c r="E352" s="85" t="str">
        <f ca="1">VLOOKUP(B352,'Insumos e Serviços'!$A:$F,5,0)</f>
        <v>H</v>
      </c>
      <c r="F352" s="106">
        <v>0.41199999999999998</v>
      </c>
      <c r="G352" s="88">
        <f ca="1">VLOOKUP(B352,'Insumos e Serviços'!$A:$F,6,0)</f>
        <v>17.170000000000002</v>
      </c>
      <c r="H352" s="88">
        <f>TRUNC(F352*G352,2)</f>
        <v>7.07</v>
      </c>
    </row>
    <row r="353" spans="1:8" ht="15" thickBot="1">
      <c r="A353" s="86" t="str">
        <f ca="1">VLOOKUP(B353,'Insumos e Serviços'!$A:$F,3,0)</f>
        <v>Insumo</v>
      </c>
      <c r="B353" s="100" t="s">
        <v>132</v>
      </c>
      <c r="C353" s="85" t="str">
        <f ca="1">VLOOKUP(B353,'Insumos e Serviços'!$A:$F,2,0)</f>
        <v>Próprio</v>
      </c>
      <c r="D353" s="86" t="str">
        <f ca="1">VLOOKUP(B353,'Insumos e Serviços'!$A:$F,4,0)</f>
        <v>Cabide para divisória, em inox escovado, linha Alcoplac Normatizado, Fab. Neocom</v>
      </c>
      <c r="E353" s="85" t="str">
        <f ca="1">VLOOKUP(B353,'Insumos e Serviços'!$A:$F,5,0)</f>
        <v>un</v>
      </c>
      <c r="F353" s="106">
        <v>1</v>
      </c>
      <c r="G353" s="88">
        <f ca="1">VLOOKUP(B353,'Insumos e Serviços'!$A:$F,6,0)</f>
        <v>231.94</v>
      </c>
      <c r="H353" s="88">
        <f>TRUNC(F353*G353,2)</f>
        <v>231.94</v>
      </c>
    </row>
    <row r="354" spans="1:8" ht="15" thickTop="1">
      <c r="A354" s="151"/>
      <c r="B354" s="151"/>
      <c r="C354" s="151"/>
      <c r="D354" s="151"/>
      <c r="E354" s="151"/>
      <c r="F354" s="151"/>
      <c r="G354" s="151"/>
      <c r="H354" s="151"/>
    </row>
    <row r="355" spans="1:8" ht="22.5">
      <c r="A355" s="150" t="s">
        <v>791</v>
      </c>
      <c r="B355" s="102" t="str">
        <f ca="1">VLOOKUP(A355,'Orçamento Sintético'!$A:$H,2,0)</f>
        <v xml:space="preserve"> MPDFT0138 </v>
      </c>
      <c r="C355" s="102" t="str">
        <f ca="1">VLOOKUP(A355,'Orçamento Sintético'!$A:$H,3,0)</f>
        <v>Próprio</v>
      </c>
      <c r="D355" s="101" t="str">
        <f ca="1">VLOOKUP(A355,'Orçamento Sintético'!$A:$H,4,0)</f>
        <v>Copia da SINAPI (86914) - Torneira de parede uso geral com arejador, metálica com acabamento cromado, Linha Standard, cód. 1154.C39, fab. Deca ou similar</v>
      </c>
      <c r="E355" s="102" t="str">
        <f ca="1">VLOOKUP(A355,'Orçamento Sintético'!$A:$H,5,0)</f>
        <v>UN</v>
      </c>
      <c r="F355" s="103"/>
      <c r="G355" s="104"/>
      <c r="H355" s="105">
        <f>SUM(H356:H359)</f>
        <v>140.30000000000001</v>
      </c>
    </row>
    <row r="356" spans="1:8">
      <c r="A356" s="86" t="str">
        <f ca="1">VLOOKUP(B356,'Insumos e Serviços'!$A:$F,3,0)</f>
        <v>Composição</v>
      </c>
      <c r="B356" s="100" t="s">
        <v>1082</v>
      </c>
      <c r="C356" s="85" t="str">
        <f ca="1">VLOOKUP(B356,'Insumos e Serviços'!$A:$F,2,0)</f>
        <v>SINAPI</v>
      </c>
      <c r="D356" s="86" t="str">
        <f ca="1">VLOOKUP(B356,'Insumos e Serviços'!$A:$F,4,0)</f>
        <v>ENCANADOR OU BOMBEIRO HIDRÁULICO COM ENCARGOS COMPLEMENTARES</v>
      </c>
      <c r="E356" s="85" t="str">
        <f ca="1">VLOOKUP(B356,'Insumos e Serviços'!$A:$F,5,0)</f>
        <v>H</v>
      </c>
      <c r="F356" s="106">
        <v>0.1525</v>
      </c>
      <c r="G356" s="88">
        <f ca="1">VLOOKUP(B356,'Insumos e Serviços'!$A:$F,6,0)</f>
        <v>22.76</v>
      </c>
      <c r="H356" s="88">
        <f>TRUNC(F356*G356,2)</f>
        <v>3.47</v>
      </c>
    </row>
    <row r="357" spans="1:8">
      <c r="A357" s="86" t="str">
        <f ca="1">VLOOKUP(B357,'Insumos e Serviços'!$A:$F,3,0)</f>
        <v>Composição</v>
      </c>
      <c r="B357" s="100" t="s">
        <v>1054</v>
      </c>
      <c r="C357" s="85" t="str">
        <f ca="1">VLOOKUP(B357,'Insumos e Serviços'!$A:$F,2,0)</f>
        <v>SINAPI</v>
      </c>
      <c r="D357" s="86" t="str">
        <f ca="1">VLOOKUP(B357,'Insumos e Serviços'!$A:$F,4,0)</f>
        <v>SERVENTE COM ENCARGOS COMPLEMENTARES</v>
      </c>
      <c r="E357" s="85" t="str">
        <f ca="1">VLOOKUP(B357,'Insumos e Serviços'!$A:$F,5,0)</f>
        <v>H</v>
      </c>
      <c r="F357" s="106">
        <v>4.8099999999999997E-2</v>
      </c>
      <c r="G357" s="88">
        <f ca="1">VLOOKUP(B357,'Insumos e Serviços'!$A:$F,6,0)</f>
        <v>17.170000000000002</v>
      </c>
      <c r="H357" s="88">
        <f>TRUNC(F357*G357,2)</f>
        <v>0.82</v>
      </c>
    </row>
    <row r="358" spans="1:8">
      <c r="A358" s="86" t="str">
        <f ca="1">VLOOKUP(B358,'Insumos e Serviços'!$A:$F,3,0)</f>
        <v>Insumo</v>
      </c>
      <c r="B358" s="100" t="s">
        <v>90</v>
      </c>
      <c r="C358" s="85" t="str">
        <f ca="1">VLOOKUP(B358,'Insumos e Serviços'!$A:$F,2,0)</f>
        <v>SINAPI</v>
      </c>
      <c r="D358" s="86" t="str">
        <f ca="1">VLOOKUP(B358,'Insumos e Serviços'!$A:$F,4,0)</f>
        <v>FITA VEDA ROSCA EM ROLOS DE 18 MM X 10 M (L X C)</v>
      </c>
      <c r="E358" s="85" t="str">
        <f ca="1">VLOOKUP(B358,'Insumos e Serviços'!$A:$F,5,0)</f>
        <v>UN</v>
      </c>
      <c r="F358" s="106">
        <v>2.1000000000000001E-2</v>
      </c>
      <c r="G358" s="88">
        <f ca="1">VLOOKUP(B358,'Insumos e Serviços'!$A:$F,6,0)</f>
        <v>3.9</v>
      </c>
      <c r="H358" s="88">
        <f>TRUNC(F358*G358,2)</f>
        <v>0.08</v>
      </c>
    </row>
    <row r="359" spans="1:8" ht="23.25" thickBot="1">
      <c r="A359" s="86" t="str">
        <f ca="1">VLOOKUP(B359,'Insumos e Serviços'!$A:$F,3,0)</f>
        <v>Insumo</v>
      </c>
      <c r="B359" s="100" t="s">
        <v>116</v>
      </c>
      <c r="C359" s="85" t="str">
        <f ca="1">VLOOKUP(B359,'Insumos e Serviços'!$A:$F,2,0)</f>
        <v>Próprio</v>
      </c>
      <c r="D359" s="86" t="str">
        <f ca="1">VLOOKUP(B359,'Insumos e Serviços'!$A:$F,4,0)</f>
        <v>Torneira de parede uso geral com arejador, metálica com acabamento cromado, fab. Deca, Linha Standard, código 1154.C39</v>
      </c>
      <c r="E359" s="85" t="str">
        <f ca="1">VLOOKUP(B359,'Insumos e Serviços'!$A:$F,5,0)</f>
        <v>un</v>
      </c>
      <c r="F359" s="106">
        <v>1</v>
      </c>
      <c r="G359" s="88">
        <f ca="1">VLOOKUP(B359,'Insumos e Serviços'!$A:$F,6,0)</f>
        <v>135.93</v>
      </c>
      <c r="H359" s="88">
        <f>TRUNC(F359*G359,2)</f>
        <v>135.93</v>
      </c>
    </row>
    <row r="360" spans="1:8" ht="15" thickTop="1">
      <c r="A360" s="151"/>
      <c r="B360" s="151"/>
      <c r="C360" s="151"/>
      <c r="D360" s="151"/>
      <c r="E360" s="151"/>
      <c r="F360" s="151"/>
      <c r="G360" s="151"/>
      <c r="H360" s="151"/>
    </row>
    <row r="361" spans="1:8">
      <c r="A361" s="150" t="s">
        <v>794</v>
      </c>
      <c r="B361" s="102" t="str">
        <f ca="1">VLOOKUP(A361,'Orçamento Sintético'!$A:$H,2,0)</f>
        <v xml:space="preserve"> MPDFT0273 </v>
      </c>
      <c r="C361" s="102" t="str">
        <f ca="1">VLOOKUP(A361,'Orçamento Sintético'!$A:$H,3,0)</f>
        <v>Próprio</v>
      </c>
      <c r="D361" s="101" t="str">
        <f ca="1">VLOOKUP(A361,'Orçamento Sintético'!$A:$H,4,0)</f>
        <v>Copia - Copia da SINAPI (86895) - Banco em granito, incluindo mão francesa</v>
      </c>
      <c r="E361" s="102" t="str">
        <f ca="1">VLOOKUP(A361,'Orçamento Sintético'!$A:$H,5,0)</f>
        <v>UN</v>
      </c>
      <c r="F361" s="103"/>
      <c r="G361" s="104"/>
      <c r="H361" s="105">
        <f>SUM(H362:H368)</f>
        <v>332.7</v>
      </c>
    </row>
    <row r="362" spans="1:8">
      <c r="A362" s="86" t="str">
        <f ca="1">VLOOKUP(B362,'Insumos e Serviços'!$A:$F,3,0)</f>
        <v>Composição</v>
      </c>
      <c r="B362" s="100" t="s">
        <v>108</v>
      </c>
      <c r="C362" s="85" t="str">
        <f ca="1">VLOOKUP(B362,'Insumos e Serviços'!$A:$F,2,0)</f>
        <v>SINAPI</v>
      </c>
      <c r="D362" s="86" t="str">
        <f ca="1">VLOOKUP(B362,'Insumos e Serviços'!$A:$F,4,0)</f>
        <v>MARMORISTA/GRANITEIRO COM ENCARGOS COMPLEMENTARES</v>
      </c>
      <c r="E362" s="85" t="str">
        <f ca="1">VLOOKUP(B362,'Insumos e Serviços'!$A:$F,5,0)</f>
        <v>H</v>
      </c>
      <c r="F362" s="106">
        <v>1.92</v>
      </c>
      <c r="G362" s="88">
        <f ca="1">VLOOKUP(B362,'Insumos e Serviços'!$A:$F,6,0)</f>
        <v>19.39</v>
      </c>
      <c r="H362" s="88">
        <f t="shared" ref="H362:H368" si="15">TRUNC(F362*G362,2)</f>
        <v>37.22</v>
      </c>
    </row>
    <row r="363" spans="1:8">
      <c r="A363" s="86" t="str">
        <f ca="1">VLOOKUP(B363,'Insumos e Serviços'!$A:$F,3,0)</f>
        <v>Composição</v>
      </c>
      <c r="B363" s="100" t="s">
        <v>1054</v>
      </c>
      <c r="C363" s="85" t="str">
        <f ca="1">VLOOKUP(B363,'Insumos e Serviços'!$A:$F,2,0)</f>
        <v>SINAPI</v>
      </c>
      <c r="D363" s="86" t="str">
        <f ca="1">VLOOKUP(B363,'Insumos e Serviços'!$A:$F,4,0)</f>
        <v>SERVENTE COM ENCARGOS COMPLEMENTARES</v>
      </c>
      <c r="E363" s="85" t="str">
        <f ca="1">VLOOKUP(B363,'Insumos e Serviços'!$A:$F,5,0)</f>
        <v>H</v>
      </c>
      <c r="F363" s="106">
        <v>0.98</v>
      </c>
      <c r="G363" s="88">
        <f ca="1">VLOOKUP(B363,'Insumos e Serviços'!$A:$F,6,0)</f>
        <v>17.170000000000002</v>
      </c>
      <c r="H363" s="88">
        <f t="shared" si="15"/>
        <v>16.82</v>
      </c>
    </row>
    <row r="364" spans="1:8">
      <c r="A364" s="86" t="str">
        <f ca="1">VLOOKUP(B364,'Insumos e Serviços'!$A:$F,3,0)</f>
        <v>Insumo</v>
      </c>
      <c r="B364" s="100" t="s">
        <v>95</v>
      </c>
      <c r="C364" s="85" t="str">
        <f ca="1">VLOOKUP(B364,'Insumos e Serviços'!$A:$F,2,0)</f>
        <v>SINAPI</v>
      </c>
      <c r="D364" s="86" t="str">
        <f ca="1">VLOOKUP(B364,'Insumos e Serviços'!$A:$F,4,0)</f>
        <v>MASSA PLASTICA PARA MARMORE/GRANITO</v>
      </c>
      <c r="E364" s="85" t="str">
        <f ca="1">VLOOKUP(B364,'Insumos e Serviços'!$A:$F,5,0)</f>
        <v>KG</v>
      </c>
      <c r="F364" s="106">
        <v>0.38440000000000002</v>
      </c>
      <c r="G364" s="88">
        <f ca="1">VLOOKUP(B364,'Insumos e Serviços'!$A:$F,6,0)</f>
        <v>28.09</v>
      </c>
      <c r="H364" s="88">
        <f t="shared" si="15"/>
        <v>10.79</v>
      </c>
    </row>
    <row r="365" spans="1:8" ht="22.5">
      <c r="A365" s="86" t="str">
        <f ca="1">VLOOKUP(B365,'Insumos e Serviços'!$A:$F,3,0)</f>
        <v>Insumo</v>
      </c>
      <c r="B365" s="100" t="s">
        <v>104</v>
      </c>
      <c r="C365" s="85" t="str">
        <f ca="1">VLOOKUP(B365,'Insumos e Serviços'!$A:$F,2,0)</f>
        <v>SINAPI</v>
      </c>
      <c r="D365" s="86" t="str">
        <f ca="1">VLOOKUP(B365,'Insumos e Serviços'!$A:$F,4,0)</f>
        <v>BUCHA DE NYLON SEM ABA S10, COM PARAFUSO DE 6,10 X 65 MM EM ACO ZINCADO COM ROSCA SOBERBA, CABECA CHATA E FENDA PHILLIPS</v>
      </c>
      <c r="E365" s="85" t="str">
        <f ca="1">VLOOKUP(B365,'Insumos e Serviços'!$A:$F,5,0)</f>
        <v>UN</v>
      </c>
      <c r="F365" s="106">
        <v>6</v>
      </c>
      <c r="G365" s="88">
        <f ca="1">VLOOKUP(B365,'Insumos e Serviços'!$A:$F,6,0)</f>
        <v>0.79</v>
      </c>
      <c r="H365" s="88">
        <f t="shared" si="15"/>
        <v>4.74</v>
      </c>
    </row>
    <row r="366" spans="1:8" ht="22.5">
      <c r="A366" s="86" t="str">
        <f ca="1">VLOOKUP(B366,'Insumos e Serviços'!$A:$F,3,0)</f>
        <v>Insumo</v>
      </c>
      <c r="B366" s="100" t="s">
        <v>92</v>
      </c>
      <c r="C366" s="85" t="str">
        <f ca="1">VLOOKUP(B366,'Insumos e Serviços'!$A:$F,2,0)</f>
        <v>SINAPI</v>
      </c>
      <c r="D366" s="86" t="str">
        <f ca="1">VLOOKUP(B366,'Insumos e Serviços'!$A:$F,4,0)</f>
        <v>GRANITO PARA BANCADA, POLIDO, TIPO ANDORINHA/ QUARTZ/ CASTELO/ CORUMBA OU OUTROS EQUIVALENTES DA REGIAO, E=  *2,5* CM</v>
      </c>
      <c r="E366" s="85" t="str">
        <f ca="1">VLOOKUP(B366,'Insumos e Serviços'!$A:$F,5,0)</f>
        <v>m²</v>
      </c>
      <c r="F366" s="106">
        <v>0.377</v>
      </c>
      <c r="G366" s="88">
        <f ca="1">VLOOKUP(B366,'Insumos e Serviços'!$A:$F,6,0)</f>
        <v>597.73</v>
      </c>
      <c r="H366" s="88">
        <f t="shared" si="15"/>
        <v>225.34</v>
      </c>
    </row>
    <row r="367" spans="1:8">
      <c r="A367" s="86" t="str">
        <f ca="1">VLOOKUP(B367,'Insumos e Serviços'!$A:$F,3,0)</f>
        <v>Insumo</v>
      </c>
      <c r="B367" s="100" t="s">
        <v>102</v>
      </c>
      <c r="C367" s="85" t="str">
        <f ca="1">VLOOKUP(B367,'Insumos e Serviços'!$A:$F,2,0)</f>
        <v>SINAPI</v>
      </c>
      <c r="D367" s="86" t="str">
        <f ca="1">VLOOKUP(B367,'Insumos e Serviços'!$A:$F,4,0)</f>
        <v>REJUNTE EPOXI, QUALQUER COR</v>
      </c>
      <c r="E367" s="85" t="str">
        <f ca="1">VLOOKUP(B367,'Insumos e Serviços'!$A:$F,5,0)</f>
        <v>KG</v>
      </c>
      <c r="F367" s="106">
        <v>2.5700000000000001E-2</v>
      </c>
      <c r="G367" s="88">
        <f ca="1">VLOOKUP(B367,'Insumos e Serviços'!$A:$F,6,0)</f>
        <v>55.65</v>
      </c>
      <c r="H367" s="88">
        <f t="shared" si="15"/>
        <v>1.43</v>
      </c>
    </row>
    <row r="368" spans="1:8" ht="23.25" thickBot="1">
      <c r="A368" s="86" t="str">
        <f ca="1">VLOOKUP(B368,'Insumos e Serviços'!$A:$F,3,0)</f>
        <v>Insumo</v>
      </c>
      <c r="B368" s="100" t="s">
        <v>100</v>
      </c>
      <c r="C368" s="85" t="str">
        <f ca="1">VLOOKUP(B368,'Insumos e Serviços'!$A:$F,2,0)</f>
        <v>SINAPI</v>
      </c>
      <c r="D368" s="86" t="str">
        <f ca="1">VLOOKUP(B368,'Insumos e Serviços'!$A:$F,4,0)</f>
        <v>SUPORTE MAO-FRANCESA EM ACO, ABAS IGUAIS 30 CM, CAPACIDADE MINIMA 60 KG, BRANCO</v>
      </c>
      <c r="E368" s="85" t="str">
        <f ca="1">VLOOKUP(B368,'Insumos e Serviços'!$A:$F,5,0)</f>
        <v>UN</v>
      </c>
      <c r="F368" s="106">
        <v>2</v>
      </c>
      <c r="G368" s="88">
        <f ca="1">VLOOKUP(B368,'Insumos e Serviços'!$A:$F,6,0)</f>
        <v>18.18</v>
      </c>
      <c r="H368" s="88">
        <f t="shared" si="15"/>
        <v>36.36</v>
      </c>
    </row>
    <row r="369" spans="1:8" ht="15" thickTop="1">
      <c r="A369" s="151"/>
      <c r="B369" s="151"/>
      <c r="C369" s="151"/>
      <c r="D369" s="151"/>
      <c r="E369" s="151"/>
      <c r="F369" s="151"/>
      <c r="G369" s="151"/>
      <c r="H369" s="151"/>
    </row>
    <row r="370" spans="1:8" ht="22.5">
      <c r="A370" s="150" t="s">
        <v>797</v>
      </c>
      <c r="B370" s="102" t="str">
        <f ca="1">VLOOKUP(A370,'Orçamento Sintético'!$A:$H,2,0)</f>
        <v xml:space="preserve"> MPDFT0911 </v>
      </c>
      <c r="C370" s="102" t="str">
        <f ca="1">VLOOKUP(A370,'Orçamento Sintético'!$A:$H,3,0)</f>
        <v>Próprio</v>
      </c>
      <c r="D370" s="101" t="str">
        <f ca="1">VLOOKUP(A370,'Orçamento Sintético'!$A:$H,4,0)</f>
        <v>Copia da ORSE (2425) - Porta objetos em laminado melamínico (0,15 x 0,4 cm), cor Polar L190, linha Alcoplac Normatizado, Fab. Neocom</v>
      </c>
      <c r="E370" s="102" t="str">
        <f ca="1">VLOOKUP(A370,'Orçamento Sintético'!$A:$H,5,0)</f>
        <v>un</v>
      </c>
      <c r="F370" s="103"/>
      <c r="G370" s="104"/>
      <c r="H370" s="105">
        <f>SUM(H371:H373)</f>
        <v>452.8</v>
      </c>
    </row>
    <row r="371" spans="1:8">
      <c r="A371" s="86" t="str">
        <f ca="1">VLOOKUP(B371,'Insumos e Serviços'!$A:$F,3,0)</f>
        <v>Composição</v>
      </c>
      <c r="B371" s="100" t="s">
        <v>130</v>
      </c>
      <c r="C371" s="85" t="str">
        <f ca="1">VLOOKUP(B371,'Insumos e Serviços'!$A:$F,2,0)</f>
        <v>SINAPI</v>
      </c>
      <c r="D371" s="86" t="str">
        <f ca="1">VLOOKUP(B371,'Insumos e Serviços'!$A:$F,4,0)</f>
        <v>CARPINTEIRO DE FORMAS COM ENCARGOS COMPLEMENTARES</v>
      </c>
      <c r="E371" s="85" t="str">
        <f ca="1">VLOOKUP(B371,'Insumos e Serviços'!$A:$F,5,0)</f>
        <v>H</v>
      </c>
      <c r="F371" s="106">
        <v>0.17</v>
      </c>
      <c r="G371" s="88">
        <f ca="1">VLOOKUP(B371,'Insumos e Serviços'!$A:$F,6,0)</f>
        <v>23.03</v>
      </c>
      <c r="H371" s="88">
        <f>TRUNC(F371*G371,2)</f>
        <v>3.91</v>
      </c>
    </row>
    <row r="372" spans="1:8">
      <c r="A372" s="86" t="str">
        <f ca="1">VLOOKUP(B372,'Insumos e Serviços'!$A:$F,3,0)</f>
        <v>Composição</v>
      </c>
      <c r="B372" s="100" t="s">
        <v>1054</v>
      </c>
      <c r="C372" s="85" t="str">
        <f ca="1">VLOOKUP(B372,'Insumos e Serviços'!$A:$F,2,0)</f>
        <v>SINAPI</v>
      </c>
      <c r="D372" s="86" t="str">
        <f ca="1">VLOOKUP(B372,'Insumos e Serviços'!$A:$F,4,0)</f>
        <v>SERVENTE COM ENCARGOS COMPLEMENTARES</v>
      </c>
      <c r="E372" s="85" t="str">
        <f ca="1">VLOOKUP(B372,'Insumos e Serviços'!$A:$F,5,0)</f>
        <v>H</v>
      </c>
      <c r="F372" s="106">
        <v>0.17</v>
      </c>
      <c r="G372" s="88">
        <f ca="1">VLOOKUP(B372,'Insumos e Serviços'!$A:$F,6,0)</f>
        <v>17.170000000000002</v>
      </c>
      <c r="H372" s="88">
        <f>TRUNC(F372*G372,2)</f>
        <v>2.91</v>
      </c>
    </row>
    <row r="373" spans="1:8" ht="23.25" thickBot="1">
      <c r="A373" s="86" t="str">
        <f ca="1">VLOOKUP(B373,'Insumos e Serviços'!$A:$F,3,0)</f>
        <v>Insumo</v>
      </c>
      <c r="B373" s="100" t="s">
        <v>128</v>
      </c>
      <c r="C373" s="85" t="str">
        <f ca="1">VLOOKUP(B373,'Insumos e Serviços'!$A:$F,2,0)</f>
        <v>Próprio</v>
      </c>
      <c r="D373" s="86" t="str">
        <f ca="1">VLOOKUP(B373,'Insumos e Serviços'!$A:$F,4,0)</f>
        <v>Porta objetos em laminado melamínico (0,15 x 0,4 cm), cor Polar L190, linha Alcoplac Normatizado, Fab. Neocom</v>
      </c>
      <c r="E373" s="85" t="str">
        <f ca="1">VLOOKUP(B373,'Insumos e Serviços'!$A:$F,5,0)</f>
        <v>un</v>
      </c>
      <c r="F373" s="106">
        <v>1</v>
      </c>
      <c r="G373" s="88">
        <f ca="1">VLOOKUP(B373,'Insumos e Serviços'!$A:$F,6,0)</f>
        <v>445.98</v>
      </c>
      <c r="H373" s="88">
        <f>TRUNC(F373*G373,2)</f>
        <v>445.98</v>
      </c>
    </row>
    <row r="374" spans="1:8" ht="15" thickTop="1">
      <c r="A374" s="151"/>
      <c r="B374" s="151"/>
      <c r="C374" s="151"/>
      <c r="D374" s="151"/>
      <c r="E374" s="151"/>
      <c r="F374" s="151"/>
      <c r="G374" s="151"/>
      <c r="H374" s="151"/>
    </row>
    <row r="375" spans="1:8">
      <c r="A375" s="107" t="s">
        <v>800</v>
      </c>
      <c r="B375" s="108"/>
      <c r="C375" s="107"/>
      <c r="D375" s="107" t="s">
        <v>801</v>
      </c>
      <c r="E375" s="108"/>
      <c r="F375" s="109"/>
      <c r="G375" s="110"/>
      <c r="H375" s="110"/>
    </row>
    <row r="376" spans="1:8" ht="33.75">
      <c r="A376" s="150" t="s">
        <v>802</v>
      </c>
      <c r="B376" s="102" t="str">
        <f ca="1">VLOOKUP(A376,'Orçamento Sintético'!$A:$H,2,0)</f>
        <v xml:space="preserve"> MPDFT0263 </v>
      </c>
      <c r="C376" s="102" t="str">
        <f ca="1">VLOOKUP(A376,'Orçamento Sintético'!$A:$H,3,0)</f>
        <v>Próprio</v>
      </c>
      <c r="D376" s="101" t="str">
        <f ca="1">VLOOKUP(A376,'Orçamento Sintético'!$A:$H,4,0)</f>
        <v>Copia da SINAPI (86872 + 86914 + 86883 + 86877) - Tanque de louça 40 litros com coluna e acessórios de metal, cor branco gelo GE17, cód. TQ.03 (tanque) e CT25 (coluna), fab. Deca</v>
      </c>
      <c r="E376" s="102" t="str">
        <f ca="1">VLOOKUP(A376,'Orçamento Sintético'!$A:$H,5,0)</f>
        <v>un</v>
      </c>
      <c r="F376" s="103"/>
      <c r="G376" s="104"/>
      <c r="H376" s="105">
        <f>SUM(H377:H386)</f>
        <v>864.42000000000007</v>
      </c>
    </row>
    <row r="377" spans="1:8">
      <c r="A377" s="86" t="str">
        <f ca="1">VLOOKUP(B377,'Insumos e Serviços'!$A:$F,3,0)</f>
        <v>Composição</v>
      </c>
      <c r="B377" s="100" t="s">
        <v>1082</v>
      </c>
      <c r="C377" s="85" t="str">
        <f ca="1">VLOOKUP(B377,'Insumos e Serviços'!$A:$F,2,0)</f>
        <v>SINAPI</v>
      </c>
      <c r="D377" s="86" t="str">
        <f ca="1">VLOOKUP(B377,'Insumos e Serviços'!$A:$F,4,0)</f>
        <v>ENCANADOR OU BOMBEIRO HIDRÁULICO COM ENCARGOS COMPLEMENTARES</v>
      </c>
      <c r="E377" s="85" t="str">
        <f ca="1">VLOOKUP(B377,'Insumos e Serviços'!$A:$F,5,0)</f>
        <v>H</v>
      </c>
      <c r="F377" s="106">
        <v>2.1699000000000002</v>
      </c>
      <c r="G377" s="88">
        <f ca="1">VLOOKUP(B377,'Insumos e Serviços'!$A:$F,6,0)</f>
        <v>22.76</v>
      </c>
      <c r="H377" s="88">
        <f t="shared" ref="H377:H386" si="16">TRUNC(F377*G377,2)</f>
        <v>49.38</v>
      </c>
    </row>
    <row r="378" spans="1:8">
      <c r="A378" s="86" t="str">
        <f ca="1">VLOOKUP(B378,'Insumos e Serviços'!$A:$F,3,0)</f>
        <v>Composição</v>
      </c>
      <c r="B378" s="100" t="s">
        <v>1084</v>
      </c>
      <c r="C378" s="85" t="str">
        <f ca="1">VLOOKUP(B378,'Insumos e Serviços'!$A:$F,2,0)</f>
        <v>SINAPI</v>
      </c>
      <c r="D378" s="86" t="str">
        <f ca="1">VLOOKUP(B378,'Insumos e Serviços'!$A:$F,4,0)</f>
        <v>AUXILIAR DE ENCANADOR OU BOMBEIRO HIDRÁULICO COM ENCARGOS COMPLEMENTARES</v>
      </c>
      <c r="E378" s="85" t="str">
        <f ca="1">VLOOKUP(B378,'Insumos e Serviços'!$A:$F,5,0)</f>
        <v>H</v>
      </c>
      <c r="F378" s="106">
        <v>0.84060000000000001</v>
      </c>
      <c r="G378" s="88">
        <f ca="1">VLOOKUP(B378,'Insumos e Serviços'!$A:$F,6,0)</f>
        <v>17.78</v>
      </c>
      <c r="H378" s="88">
        <f t="shared" si="16"/>
        <v>14.94</v>
      </c>
    </row>
    <row r="379" spans="1:8">
      <c r="A379" s="86" t="str">
        <f ca="1">VLOOKUP(B379,'Insumos e Serviços'!$A:$F,3,0)</f>
        <v>Insumo</v>
      </c>
      <c r="B379" s="100" t="s">
        <v>126</v>
      </c>
      <c r="C379" s="85" t="str">
        <f ca="1">VLOOKUP(B379,'Insumos e Serviços'!$A:$F,2,0)</f>
        <v>Próprio</v>
      </c>
      <c r="D379" s="86" t="str">
        <f ca="1">VLOOKUP(B379,'Insumos e Serviços'!$A:$F,4,0)</f>
        <v>Coluna de louça para tanque TQ 03 fab. Deca, código CT25</v>
      </c>
      <c r="E379" s="85" t="str">
        <f ca="1">VLOOKUP(B379,'Insumos e Serviços'!$A:$F,5,0)</f>
        <v>un</v>
      </c>
      <c r="F379" s="106">
        <v>1</v>
      </c>
      <c r="G379" s="88">
        <f ca="1">VLOOKUP(B379,'Insumos e Serviços'!$A:$F,6,0)</f>
        <v>112.51</v>
      </c>
      <c r="H379" s="88">
        <f t="shared" si="16"/>
        <v>112.51</v>
      </c>
    </row>
    <row r="380" spans="1:8">
      <c r="A380" s="86" t="str">
        <f ca="1">VLOOKUP(B380,'Insumos e Serviços'!$A:$F,3,0)</f>
        <v>Insumo</v>
      </c>
      <c r="B380" s="100" t="s">
        <v>124</v>
      </c>
      <c r="C380" s="85" t="str">
        <f ca="1">VLOOKUP(B380,'Insumos e Serviços'!$A:$F,2,0)</f>
        <v>Próprio</v>
      </c>
      <c r="D380" s="86" t="str">
        <f ca="1">VLOOKUP(B380,'Insumos e Serviços'!$A:$F,4,0)</f>
        <v>Válvula de escoamento (sem ladrão), 1 ½”, ref. 1606 C, cromada, fab. Deca</v>
      </c>
      <c r="E380" s="85" t="str">
        <f ca="1">VLOOKUP(B380,'Insumos e Serviços'!$A:$F,5,0)</f>
        <v>un</v>
      </c>
      <c r="F380" s="106">
        <v>1</v>
      </c>
      <c r="G380" s="88">
        <f ca="1">VLOOKUP(B380,'Insumos e Serviços'!$A:$F,6,0)</f>
        <v>56.42</v>
      </c>
      <c r="H380" s="88">
        <f t="shared" si="16"/>
        <v>56.42</v>
      </c>
    </row>
    <row r="381" spans="1:8">
      <c r="A381" s="86" t="str">
        <f ca="1">VLOOKUP(B381,'Insumos e Serviços'!$A:$F,3,0)</f>
        <v>Insumo</v>
      </c>
      <c r="B381" s="100" t="s">
        <v>122</v>
      </c>
      <c r="C381" s="85" t="str">
        <f ca="1">VLOOKUP(B381,'Insumos e Serviços'!$A:$F,2,0)</f>
        <v>SINAPI</v>
      </c>
      <c r="D381" s="86" t="str">
        <f ca="1">VLOOKUP(B381,'Insumos e Serviços'!$A:$F,4,0)</f>
        <v>SIFAO PLASTICO EXTENSIVEL UNIVERSAL, TIPO COPO</v>
      </c>
      <c r="E381" s="85" t="str">
        <f ca="1">VLOOKUP(B381,'Insumos e Serviços'!$A:$F,5,0)</f>
        <v>UN</v>
      </c>
      <c r="F381" s="106">
        <v>1</v>
      </c>
      <c r="G381" s="88">
        <f ca="1">VLOOKUP(B381,'Insumos e Serviços'!$A:$F,6,0)</f>
        <v>10.16</v>
      </c>
      <c r="H381" s="88">
        <f t="shared" si="16"/>
        <v>10.16</v>
      </c>
    </row>
    <row r="382" spans="1:8" ht="22.5">
      <c r="A382" s="86" t="str">
        <f ca="1">VLOOKUP(B382,'Insumos e Serviços'!$A:$F,3,0)</f>
        <v>Insumo</v>
      </c>
      <c r="B382" s="100" t="s">
        <v>120</v>
      </c>
      <c r="C382" s="85" t="str">
        <f ca="1">VLOOKUP(B382,'Insumos e Serviços'!$A:$F,2,0)</f>
        <v>SINAPI</v>
      </c>
      <c r="D382" s="86" t="str">
        <f ca="1">VLOOKUP(B382,'Insumos e Serviços'!$A:$F,4,0)</f>
        <v>PARAFUSO NIQUELADO COM ACABAMENTO CROMADO PARA FIXAR PECA SANITARIA, INCLUI PORCA CEGA, ARRUELA E BUCHA DE NYLON TAMANHO S-10</v>
      </c>
      <c r="E382" s="85" t="str">
        <f ca="1">VLOOKUP(B382,'Insumos e Serviços'!$A:$F,5,0)</f>
        <v>UN</v>
      </c>
      <c r="F382" s="106">
        <v>6</v>
      </c>
      <c r="G382" s="88">
        <f ca="1">VLOOKUP(B382,'Insumos e Serviços'!$A:$F,6,0)</f>
        <v>11.53</v>
      </c>
      <c r="H382" s="88">
        <f t="shared" si="16"/>
        <v>69.180000000000007</v>
      </c>
    </row>
    <row r="383" spans="1:8">
      <c r="A383" s="86" t="str">
        <f ca="1">VLOOKUP(B383,'Insumos e Serviços'!$A:$F,3,0)</f>
        <v>Insumo</v>
      </c>
      <c r="B383" s="100" t="s">
        <v>90</v>
      </c>
      <c r="C383" s="85" t="str">
        <f ca="1">VLOOKUP(B383,'Insumos e Serviços'!$A:$F,2,0)</f>
        <v>SINAPI</v>
      </c>
      <c r="D383" s="86" t="str">
        <f ca="1">VLOOKUP(B383,'Insumos e Serviços'!$A:$F,4,0)</f>
        <v>FITA VEDA ROSCA EM ROLOS DE 18 MM X 10 M (L X C)</v>
      </c>
      <c r="E383" s="85" t="str">
        <f ca="1">VLOOKUP(B383,'Insumos e Serviços'!$A:$F,5,0)</f>
        <v>UN</v>
      </c>
      <c r="F383" s="106">
        <v>0.1022</v>
      </c>
      <c r="G383" s="88">
        <f ca="1">VLOOKUP(B383,'Insumos e Serviços'!$A:$F,6,0)</f>
        <v>3.9</v>
      </c>
      <c r="H383" s="88">
        <f t="shared" si="16"/>
        <v>0.39</v>
      </c>
    </row>
    <row r="384" spans="1:8" ht="22.5">
      <c r="A384" s="86" t="str">
        <f ca="1">VLOOKUP(B384,'Insumos e Serviços'!$A:$F,3,0)</f>
        <v>Insumo</v>
      </c>
      <c r="B384" s="100" t="s">
        <v>118</v>
      </c>
      <c r="C384" s="85" t="str">
        <f ca="1">VLOOKUP(B384,'Insumos e Serviços'!$A:$F,2,0)</f>
        <v>Próprio</v>
      </c>
      <c r="D384" s="86" t="str">
        <f ca="1">VLOOKUP(B384,'Insumos e Serviços'!$A:$F,4,0)</f>
        <v>Tanque de louça 40 litros para coluna, cor branco; fabricação Deca, código TQ.03 (tanque) cor branco gelo GE17</v>
      </c>
      <c r="E384" s="85" t="str">
        <f ca="1">VLOOKUP(B384,'Insumos e Serviços'!$A:$F,5,0)</f>
        <v>un</v>
      </c>
      <c r="F384" s="106">
        <v>1</v>
      </c>
      <c r="G384" s="88">
        <f ca="1">VLOOKUP(B384,'Insumos e Serviços'!$A:$F,6,0)</f>
        <v>411.61</v>
      </c>
      <c r="H384" s="88">
        <f t="shared" si="16"/>
        <v>411.61</v>
      </c>
    </row>
    <row r="385" spans="1:8">
      <c r="A385" s="86" t="str">
        <f ca="1">VLOOKUP(B385,'Insumos e Serviços'!$A:$F,3,0)</f>
        <v>Insumo</v>
      </c>
      <c r="B385" s="100" t="s">
        <v>102</v>
      </c>
      <c r="C385" s="85" t="str">
        <f ca="1">VLOOKUP(B385,'Insumos e Serviços'!$A:$F,2,0)</f>
        <v>SINAPI</v>
      </c>
      <c r="D385" s="86" t="str">
        <f ca="1">VLOOKUP(B385,'Insumos e Serviços'!$A:$F,4,0)</f>
        <v>REJUNTE EPOXI, QUALQUER COR</v>
      </c>
      <c r="E385" s="85" t="str">
        <f ca="1">VLOOKUP(B385,'Insumos e Serviços'!$A:$F,5,0)</f>
        <v>KG</v>
      </c>
      <c r="F385" s="106">
        <v>7.0199999999999999E-2</v>
      </c>
      <c r="G385" s="88">
        <f ca="1">VLOOKUP(B385,'Insumos e Serviços'!$A:$F,6,0)</f>
        <v>55.65</v>
      </c>
      <c r="H385" s="88">
        <f t="shared" si="16"/>
        <v>3.9</v>
      </c>
    </row>
    <row r="386" spans="1:8" ht="23.25" thickBot="1">
      <c r="A386" s="86" t="str">
        <f ca="1">VLOOKUP(B386,'Insumos e Serviços'!$A:$F,3,0)</f>
        <v>Insumo</v>
      </c>
      <c r="B386" s="100" t="s">
        <v>116</v>
      </c>
      <c r="C386" s="85" t="str">
        <f ca="1">VLOOKUP(B386,'Insumos e Serviços'!$A:$F,2,0)</f>
        <v>Próprio</v>
      </c>
      <c r="D386" s="86" t="str">
        <f ca="1">VLOOKUP(B386,'Insumos e Serviços'!$A:$F,4,0)</f>
        <v>Torneira de parede uso geral com arejador, metálica com acabamento cromado, fab. Deca, Linha Standard, código 1154.C39</v>
      </c>
      <c r="E386" s="85" t="str">
        <f ca="1">VLOOKUP(B386,'Insumos e Serviços'!$A:$F,5,0)</f>
        <v>un</v>
      </c>
      <c r="F386" s="106">
        <v>1</v>
      </c>
      <c r="G386" s="88">
        <f ca="1">VLOOKUP(B386,'Insumos e Serviços'!$A:$F,6,0)</f>
        <v>135.93</v>
      </c>
      <c r="H386" s="88">
        <f t="shared" si="16"/>
        <v>135.93</v>
      </c>
    </row>
    <row r="387" spans="1:8" ht="15" thickTop="1">
      <c r="A387" s="151"/>
      <c r="B387" s="151"/>
      <c r="C387" s="151"/>
      <c r="D387" s="151"/>
      <c r="E387" s="151"/>
      <c r="F387" s="151"/>
      <c r="G387" s="151"/>
      <c r="H387" s="151"/>
    </row>
    <row r="388" spans="1:8" ht="22.5">
      <c r="A388" s="150" t="s">
        <v>805</v>
      </c>
      <c r="B388" s="102" t="str">
        <f ca="1">VLOOKUP(A388,'Orçamento Sintético'!$A:$H,2,0)</f>
        <v xml:space="preserve"> MPDFT0909 </v>
      </c>
      <c r="C388" s="102" t="str">
        <f ca="1">VLOOKUP(A388,'Orçamento Sintético'!$A:$H,3,0)</f>
        <v>Próprio</v>
      </c>
      <c r="D388" s="101" t="str">
        <f ca="1">VLOOKUP(A388,'Orçamento Sintético'!$A:$H,4,0)</f>
        <v>Copia da SINAPI (86889) -  Bancada para copa/ refeitório em granito Preto São Gabriel, largura 0,55m, com saia e rodabanca, inclusive mão francesa</v>
      </c>
      <c r="E388" s="102" t="str">
        <f ca="1">VLOOKUP(A388,'Orçamento Sintético'!$A:$H,5,0)</f>
        <v>m</v>
      </c>
      <c r="F388" s="103"/>
      <c r="G388" s="104"/>
      <c r="H388" s="105">
        <f>SUM(H389:H396)</f>
        <v>563.75000000000011</v>
      </c>
    </row>
    <row r="389" spans="1:8">
      <c r="A389" s="86" t="str">
        <f ca="1">VLOOKUP(B389,'Insumos e Serviços'!$A:$F,3,0)</f>
        <v>Composição</v>
      </c>
      <c r="B389" s="100" t="s">
        <v>108</v>
      </c>
      <c r="C389" s="85" t="str">
        <f ca="1">VLOOKUP(B389,'Insumos e Serviços'!$A:$F,2,0)</f>
        <v>SINAPI</v>
      </c>
      <c r="D389" s="86" t="str">
        <f ca="1">VLOOKUP(B389,'Insumos e Serviços'!$A:$F,4,0)</f>
        <v>MARMORISTA/GRANITEIRO COM ENCARGOS COMPLEMENTARES</v>
      </c>
      <c r="E389" s="85" t="str">
        <f ca="1">VLOOKUP(B389,'Insumos e Serviços'!$A:$F,5,0)</f>
        <v>H</v>
      </c>
      <c r="F389" s="106">
        <v>1.0909120000000001</v>
      </c>
      <c r="G389" s="88">
        <f ca="1">VLOOKUP(B389,'Insumos e Serviços'!$A:$F,6,0)</f>
        <v>19.39</v>
      </c>
      <c r="H389" s="88">
        <f t="shared" ref="H389:H396" si="17">TRUNC(F389*G389,2)</f>
        <v>21.15</v>
      </c>
    </row>
    <row r="390" spans="1:8">
      <c r="A390" s="86" t="str">
        <f ca="1">VLOOKUP(B390,'Insumos e Serviços'!$A:$F,3,0)</f>
        <v>Composição</v>
      </c>
      <c r="B390" s="100" t="s">
        <v>1054</v>
      </c>
      <c r="C390" s="85" t="str">
        <f ca="1">VLOOKUP(B390,'Insumos e Serviços'!$A:$F,2,0)</f>
        <v>SINAPI</v>
      </c>
      <c r="D390" s="86" t="str">
        <f ca="1">VLOOKUP(B390,'Insumos e Serviços'!$A:$F,4,0)</f>
        <v>SERVENTE COM ENCARGOS COMPLEMENTARES</v>
      </c>
      <c r="E390" s="85" t="str">
        <f ca="1">VLOOKUP(B390,'Insumos e Serviços'!$A:$F,5,0)</f>
        <v>H</v>
      </c>
      <c r="F390" s="106">
        <v>0.71788200000000002</v>
      </c>
      <c r="G390" s="88">
        <f ca="1">VLOOKUP(B390,'Insumos e Serviços'!$A:$F,6,0)</f>
        <v>17.170000000000002</v>
      </c>
      <c r="H390" s="88">
        <f t="shared" si="17"/>
        <v>12.32</v>
      </c>
    </row>
    <row r="391" spans="1:8">
      <c r="A391" s="86" t="str">
        <f ca="1">VLOOKUP(B391,'Insumos e Serviços'!$A:$F,3,0)</f>
        <v>Insumo</v>
      </c>
      <c r="B391" s="100" t="s">
        <v>95</v>
      </c>
      <c r="C391" s="85" t="str">
        <f ca="1">VLOOKUP(B391,'Insumos e Serviços'!$A:$F,2,0)</f>
        <v>SINAPI</v>
      </c>
      <c r="D391" s="86" t="str">
        <f ca="1">VLOOKUP(B391,'Insumos e Serviços'!$A:$F,4,0)</f>
        <v>MASSA PLASTICA PARA MARMORE/GRANITO</v>
      </c>
      <c r="E391" s="85" t="str">
        <f ca="1">VLOOKUP(B391,'Insumos e Serviços'!$A:$F,5,0)</f>
        <v>KG</v>
      </c>
      <c r="F391" s="106">
        <v>0.38164399999999998</v>
      </c>
      <c r="G391" s="88">
        <f ca="1">VLOOKUP(B391,'Insumos e Serviços'!$A:$F,6,0)</f>
        <v>28.09</v>
      </c>
      <c r="H391" s="88">
        <f t="shared" si="17"/>
        <v>10.72</v>
      </c>
    </row>
    <row r="392" spans="1:8" ht="22.5">
      <c r="A392" s="86" t="str">
        <f ca="1">VLOOKUP(B392,'Insumos e Serviços'!$A:$F,3,0)</f>
        <v>Insumo</v>
      </c>
      <c r="B392" s="100" t="s">
        <v>104</v>
      </c>
      <c r="C392" s="85" t="str">
        <f ca="1">VLOOKUP(B392,'Insumos e Serviços'!$A:$F,2,0)</f>
        <v>SINAPI</v>
      </c>
      <c r="D392" s="86" t="str">
        <f ca="1">VLOOKUP(B392,'Insumos e Serviços'!$A:$F,4,0)</f>
        <v>BUCHA DE NYLON SEM ABA S10, COM PARAFUSO DE 6,10 X 65 MM EM ACO ZINCADO COM ROSCA SOBERBA, CABECA CHATA E FENDA PHILLIPS</v>
      </c>
      <c r="E392" s="85" t="str">
        <f ca="1">VLOOKUP(B392,'Insumos e Serviços'!$A:$F,5,0)</f>
        <v>UN</v>
      </c>
      <c r="F392" s="106">
        <v>6</v>
      </c>
      <c r="G392" s="88">
        <f ca="1">VLOOKUP(B392,'Insumos e Serviços'!$A:$F,6,0)</f>
        <v>0.79</v>
      </c>
      <c r="H392" s="88">
        <f t="shared" si="17"/>
        <v>4.74</v>
      </c>
    </row>
    <row r="393" spans="1:8" ht="22.5">
      <c r="A393" s="86" t="str">
        <f ca="1">VLOOKUP(B393,'Insumos e Serviços'!$A:$F,3,0)</f>
        <v>Insumo</v>
      </c>
      <c r="B393" s="100" t="s">
        <v>92</v>
      </c>
      <c r="C393" s="85" t="str">
        <f ca="1">VLOOKUP(B393,'Insumos e Serviços'!$A:$F,2,0)</f>
        <v>SINAPI</v>
      </c>
      <c r="D393" s="86" t="str">
        <f ca="1">VLOOKUP(B393,'Insumos e Serviços'!$A:$F,4,0)</f>
        <v>GRANITO PARA BANCADA, POLIDO, TIPO ANDORINHA/ QUARTZ/ CASTELO/ CORUMBA OU OUTROS EQUIVALENTES DA REGIAO, E=  *2,5* CM</v>
      </c>
      <c r="E393" s="85" t="str">
        <f ca="1">VLOOKUP(B393,'Insumos e Serviços'!$A:$F,5,0)</f>
        <v>m²</v>
      </c>
      <c r="F393" s="106">
        <v>0.76649999999999996</v>
      </c>
      <c r="G393" s="88">
        <f ca="1">VLOOKUP(B393,'Insumos e Serviços'!$A:$F,6,0)</f>
        <v>597.73</v>
      </c>
      <c r="H393" s="88">
        <f t="shared" si="17"/>
        <v>458.16</v>
      </c>
    </row>
    <row r="394" spans="1:8">
      <c r="A394" s="86" t="str">
        <f ca="1">VLOOKUP(B394,'Insumos e Serviços'!$A:$F,3,0)</f>
        <v>Insumo</v>
      </c>
      <c r="B394" s="100" t="s">
        <v>102</v>
      </c>
      <c r="C394" s="85" t="str">
        <f ca="1">VLOOKUP(B394,'Insumos e Serviços'!$A:$F,2,0)</f>
        <v>SINAPI</v>
      </c>
      <c r="D394" s="86" t="str">
        <f ca="1">VLOOKUP(B394,'Insumos e Serviços'!$A:$F,4,0)</f>
        <v>REJUNTE EPOXI, QUALQUER COR</v>
      </c>
      <c r="E394" s="85" t="str">
        <f ca="1">VLOOKUP(B394,'Insumos e Serviços'!$A:$F,5,0)</f>
        <v>KG</v>
      </c>
      <c r="F394" s="106">
        <v>1.5403E-2</v>
      </c>
      <c r="G394" s="88">
        <f ca="1">VLOOKUP(B394,'Insumos e Serviços'!$A:$F,6,0)</f>
        <v>55.65</v>
      </c>
      <c r="H394" s="88">
        <f t="shared" si="17"/>
        <v>0.85</v>
      </c>
    </row>
    <row r="395" spans="1:8" ht="22.5">
      <c r="A395" s="86" t="str">
        <f ca="1">VLOOKUP(B395,'Insumos e Serviços'!$A:$F,3,0)</f>
        <v>Insumo</v>
      </c>
      <c r="B395" s="100" t="s">
        <v>114</v>
      </c>
      <c r="C395" s="85" t="str">
        <f ca="1">VLOOKUP(B395,'Insumos e Serviços'!$A:$F,2,0)</f>
        <v>SINAPI</v>
      </c>
      <c r="D395" s="86" t="str">
        <f ca="1">VLOOKUP(B395,'Insumos e Serviços'!$A:$F,4,0)</f>
        <v>SUPORTE MAO-FRANCESA EM ACO, ABAS IGUAIS 40 CM, CAPACIDADE MINIMA 70 KG, BRANCO</v>
      </c>
      <c r="E395" s="85" t="str">
        <f ca="1">VLOOKUP(B395,'Insumos e Serviços'!$A:$F,5,0)</f>
        <v>UN</v>
      </c>
      <c r="F395" s="106">
        <v>2</v>
      </c>
      <c r="G395" s="88">
        <f ca="1">VLOOKUP(B395,'Insumos e Serviços'!$A:$F,6,0)</f>
        <v>21.85</v>
      </c>
      <c r="H395" s="88">
        <f t="shared" si="17"/>
        <v>43.7</v>
      </c>
    </row>
    <row r="396" spans="1:8" ht="15" thickBot="1">
      <c r="A396" s="86" t="str">
        <f ca="1">VLOOKUP(B396,'Insumos e Serviços'!$A:$F,3,0)</f>
        <v>Insumo</v>
      </c>
      <c r="B396" s="100" t="s">
        <v>98</v>
      </c>
      <c r="C396" s="85" t="str">
        <f ca="1">VLOOKUP(B396,'Insumos e Serviços'!$A:$F,2,0)</f>
        <v>Próprio</v>
      </c>
      <c r="D396" s="86" t="str">
        <f ca="1">VLOOKUP(B396,'Insumos e Serviços'!$A:$F,4,0)</f>
        <v>Solução hidrofugante à base de silano-siloxano Nitoprimer 40, fab. Anchortec Quartzolit</v>
      </c>
      <c r="E396" s="85" t="str">
        <f ca="1">VLOOKUP(B396,'Insumos e Serviços'!$A:$F,5,0)</f>
        <v>l</v>
      </c>
      <c r="F396" s="106">
        <v>0.35</v>
      </c>
      <c r="G396" s="88">
        <f ca="1">VLOOKUP(B396,'Insumos e Serviços'!$A:$F,6,0)</f>
        <v>34.61</v>
      </c>
      <c r="H396" s="88">
        <f t="shared" si="17"/>
        <v>12.11</v>
      </c>
    </row>
    <row r="397" spans="1:8" ht="15" thickTop="1">
      <c r="A397" s="151"/>
      <c r="B397" s="151"/>
      <c r="C397" s="151"/>
      <c r="D397" s="151"/>
      <c r="E397" s="151"/>
      <c r="F397" s="151"/>
      <c r="G397" s="151"/>
      <c r="H397" s="151"/>
    </row>
    <row r="398" spans="1:8" ht="22.5">
      <c r="A398" s="150" t="s">
        <v>808</v>
      </c>
      <c r="B398" s="102" t="str">
        <f ca="1">VLOOKUP(A398,'Orçamento Sintético'!$A:$H,2,0)</f>
        <v xml:space="preserve"> MPDFT0356 </v>
      </c>
      <c r="C398" s="102" t="str">
        <f ca="1">VLOOKUP(A398,'Orçamento Sintético'!$A:$H,3,0)</f>
        <v>Próprio</v>
      </c>
      <c r="D398" s="101" t="str">
        <f ca="1">VLOOKUP(A398,'Orçamento Sintético'!$A:$H,4,0)</f>
        <v>Copia da SINAPI (86900) - Cuba de aço inox, DM 34x56x17 cm, linha Prime, mod. Retangular BL, ref. 94024206, fab. Tramontina, inclusive furo e colagem</v>
      </c>
      <c r="E398" s="102" t="str">
        <f ca="1">VLOOKUP(A398,'Orçamento Sintético'!$A:$H,5,0)</f>
        <v>UN</v>
      </c>
      <c r="F398" s="103"/>
      <c r="G398" s="104"/>
      <c r="H398" s="105">
        <f>SUM(H399:H403)</f>
        <v>427.79</v>
      </c>
    </row>
    <row r="399" spans="1:8">
      <c r="A399" s="86" t="str">
        <f ca="1">VLOOKUP(B399,'Insumos e Serviços'!$A:$F,3,0)</f>
        <v>Composição</v>
      </c>
      <c r="B399" s="100" t="s">
        <v>108</v>
      </c>
      <c r="C399" s="85" t="str">
        <f ca="1">VLOOKUP(B399,'Insumos e Serviços'!$A:$F,2,0)</f>
        <v>SINAPI</v>
      </c>
      <c r="D399" s="86" t="str">
        <f ca="1">VLOOKUP(B399,'Insumos e Serviços'!$A:$F,4,0)</f>
        <v>MARMORISTA/GRANITEIRO COM ENCARGOS COMPLEMENTARES</v>
      </c>
      <c r="E399" s="85" t="str">
        <f ca="1">VLOOKUP(B399,'Insumos e Serviços'!$A:$F,5,0)</f>
        <v>H</v>
      </c>
      <c r="F399" s="106">
        <v>0.48</v>
      </c>
      <c r="G399" s="88">
        <f ca="1">VLOOKUP(B399,'Insumos e Serviços'!$A:$F,6,0)</f>
        <v>19.39</v>
      </c>
      <c r="H399" s="88">
        <f>TRUNC(F399*G399,2)</f>
        <v>9.3000000000000007</v>
      </c>
    </row>
    <row r="400" spans="1:8">
      <c r="A400" s="86" t="str">
        <f ca="1">VLOOKUP(B400,'Insumos e Serviços'!$A:$F,3,0)</f>
        <v>Composição</v>
      </c>
      <c r="B400" s="100" t="s">
        <v>1054</v>
      </c>
      <c r="C400" s="85" t="str">
        <f ca="1">VLOOKUP(B400,'Insumos e Serviços'!$A:$F,2,0)</f>
        <v>SINAPI</v>
      </c>
      <c r="D400" s="86" t="str">
        <f ca="1">VLOOKUP(B400,'Insumos e Serviços'!$A:$F,4,0)</f>
        <v>SERVENTE COM ENCARGOS COMPLEMENTARES</v>
      </c>
      <c r="E400" s="85" t="str">
        <f ca="1">VLOOKUP(B400,'Insumos e Serviços'!$A:$F,5,0)</f>
        <v>H</v>
      </c>
      <c r="F400" s="106">
        <v>0.15</v>
      </c>
      <c r="G400" s="88">
        <f ca="1">VLOOKUP(B400,'Insumos e Serviços'!$A:$F,6,0)</f>
        <v>17.170000000000002</v>
      </c>
      <c r="H400" s="88">
        <f>TRUNC(F400*G400,2)</f>
        <v>2.57</v>
      </c>
    </row>
    <row r="401" spans="1:8">
      <c r="A401" s="86" t="str">
        <f ca="1">VLOOKUP(B401,'Insumos e Serviços'!$A:$F,3,0)</f>
        <v>Insumo</v>
      </c>
      <c r="B401" s="100" t="s">
        <v>95</v>
      </c>
      <c r="C401" s="85" t="str">
        <f ca="1">VLOOKUP(B401,'Insumos e Serviços'!$A:$F,2,0)</f>
        <v>SINAPI</v>
      </c>
      <c r="D401" s="86" t="str">
        <f ca="1">VLOOKUP(B401,'Insumos e Serviços'!$A:$F,4,0)</f>
        <v>MASSA PLASTICA PARA MARMORE/GRANITO</v>
      </c>
      <c r="E401" s="85" t="str">
        <f ca="1">VLOOKUP(B401,'Insumos e Serviços'!$A:$F,5,0)</f>
        <v>KG</v>
      </c>
      <c r="F401" s="106">
        <v>0.2974</v>
      </c>
      <c r="G401" s="88">
        <f ca="1">VLOOKUP(B401,'Insumos e Serviços'!$A:$F,6,0)</f>
        <v>28.09</v>
      </c>
      <c r="H401" s="88">
        <f>TRUNC(F401*G401,2)</f>
        <v>8.35</v>
      </c>
    </row>
    <row r="402" spans="1:8" ht="22.5">
      <c r="A402" s="86" t="str">
        <f ca="1">VLOOKUP(B402,'Insumos e Serviços'!$A:$F,3,0)</f>
        <v>Insumo</v>
      </c>
      <c r="B402" s="100" t="s">
        <v>112</v>
      </c>
      <c r="C402" s="85" t="str">
        <f ca="1">VLOOKUP(B402,'Insumos e Serviços'!$A:$F,2,0)</f>
        <v>Próprio</v>
      </c>
      <c r="D402" s="86" t="str">
        <f ca="1">VLOOKUP(B402,'Insumos e Serviços'!$A:$F,4,0)</f>
        <v>Cuba de aço inox, DM 34x56x17 cm, linha Prime, mod. Retangular BL, ref. 94024206, fab. Tramontina</v>
      </c>
      <c r="E402" s="85" t="str">
        <f ca="1">VLOOKUP(B402,'Insumos e Serviços'!$A:$F,5,0)</f>
        <v>un</v>
      </c>
      <c r="F402" s="106">
        <v>1</v>
      </c>
      <c r="G402" s="88">
        <f ca="1">VLOOKUP(B402,'Insumos e Serviços'!$A:$F,6,0)</f>
        <v>312.01</v>
      </c>
      <c r="H402" s="88">
        <f>TRUNC(F402*G402,2)</f>
        <v>312.01</v>
      </c>
    </row>
    <row r="403" spans="1:8" ht="23.25" thickBot="1">
      <c r="A403" s="86" t="str">
        <f ca="1">VLOOKUP(B403,'Insumos e Serviços'!$A:$F,3,0)</f>
        <v>Insumo</v>
      </c>
      <c r="B403" s="100" t="s">
        <v>110</v>
      </c>
      <c r="C403" s="85" t="str">
        <f ca="1">VLOOKUP(B403,'Insumos e Serviços'!$A:$F,2,0)</f>
        <v>SINAPI</v>
      </c>
      <c r="D403" s="86" t="str">
        <f ca="1">VLOOKUP(B403,'Insumos e Serviços'!$A:$F,4,0)</f>
        <v>ABERTURA PARA ENCAIXE DE CUBA OU LAVATORIO EM BANCADA DE MARMORE/ GRANITO OU OUTRO TIPO DE PEDRA NATURAL</v>
      </c>
      <c r="E403" s="85" t="str">
        <f ca="1">VLOOKUP(B403,'Insumos e Serviços'!$A:$F,5,0)</f>
        <v>UN</v>
      </c>
      <c r="F403" s="106">
        <v>1</v>
      </c>
      <c r="G403" s="88">
        <f ca="1">VLOOKUP(B403,'Insumos e Serviços'!$A:$F,6,0)</f>
        <v>95.56</v>
      </c>
      <c r="H403" s="88">
        <f>TRUNC(F403*G403,2)</f>
        <v>95.56</v>
      </c>
    </row>
    <row r="404" spans="1:8" ht="15" thickTop="1">
      <c r="A404" s="151"/>
      <c r="B404" s="151"/>
      <c r="C404" s="151"/>
      <c r="D404" s="151"/>
      <c r="E404" s="151"/>
      <c r="F404" s="151"/>
      <c r="G404" s="151"/>
      <c r="H404" s="151"/>
    </row>
    <row r="405" spans="1:8">
      <c r="A405" s="150" t="s">
        <v>811</v>
      </c>
      <c r="B405" s="102" t="str">
        <f ca="1">VLOOKUP(A405,'Orçamento Sintético'!$A:$H,2,0)</f>
        <v xml:space="preserve"> MPDFT0272 </v>
      </c>
      <c r="C405" s="102" t="str">
        <f ca="1">VLOOKUP(A405,'Orçamento Sintético'!$A:$H,3,0)</f>
        <v>Próprio</v>
      </c>
      <c r="D405" s="101" t="str">
        <f ca="1">VLOOKUP(A405,'Orçamento Sintético'!$A:$H,4,0)</f>
        <v>Copia da SINAPI (86895) - Prateleira em granito, incluindo mão francesa</v>
      </c>
      <c r="E405" s="102" t="str">
        <f ca="1">VLOOKUP(A405,'Orçamento Sintético'!$A:$H,5,0)</f>
        <v>m²</v>
      </c>
      <c r="F405" s="103"/>
      <c r="G405" s="104"/>
      <c r="H405" s="105">
        <f>SUM(H406:H414)</f>
        <v>949.13</v>
      </c>
    </row>
    <row r="406" spans="1:8">
      <c r="A406" s="86" t="str">
        <f ca="1">VLOOKUP(B406,'Insumos e Serviços'!$A:$F,3,0)</f>
        <v>Composição</v>
      </c>
      <c r="B406" s="100" t="s">
        <v>108</v>
      </c>
      <c r="C406" s="85" t="str">
        <f ca="1">VLOOKUP(B406,'Insumos e Serviços'!$A:$F,2,0)</f>
        <v>SINAPI</v>
      </c>
      <c r="D406" s="86" t="str">
        <f ca="1">VLOOKUP(B406,'Insumos e Serviços'!$A:$F,4,0)</f>
        <v>MARMORISTA/GRANITEIRO COM ENCARGOS COMPLEMENTARES</v>
      </c>
      <c r="E406" s="85" t="str">
        <f ca="1">VLOOKUP(B406,'Insumos e Serviços'!$A:$F,5,0)</f>
        <v>H</v>
      </c>
      <c r="F406" s="106">
        <v>1.9209000000000001</v>
      </c>
      <c r="G406" s="88">
        <f ca="1">VLOOKUP(B406,'Insumos e Serviços'!$A:$F,6,0)</f>
        <v>19.39</v>
      </c>
      <c r="H406" s="88">
        <f t="shared" ref="H406:H414" si="18">TRUNC(F406*G406,2)</f>
        <v>37.24</v>
      </c>
    </row>
    <row r="407" spans="1:8">
      <c r="A407" s="86" t="str">
        <f ca="1">VLOOKUP(B407,'Insumos e Serviços'!$A:$F,3,0)</f>
        <v>Composição</v>
      </c>
      <c r="B407" s="100" t="s">
        <v>1054</v>
      </c>
      <c r="C407" s="85" t="str">
        <f ca="1">VLOOKUP(B407,'Insumos e Serviços'!$A:$F,2,0)</f>
        <v>SINAPI</v>
      </c>
      <c r="D407" s="86" t="str">
        <f ca="1">VLOOKUP(B407,'Insumos e Serviços'!$A:$F,4,0)</f>
        <v>SERVENTE COM ENCARGOS COMPLEMENTARES</v>
      </c>
      <c r="E407" s="85" t="str">
        <f ca="1">VLOOKUP(B407,'Insumos e Serviços'!$A:$F,5,0)</f>
        <v>H</v>
      </c>
      <c r="F407" s="106">
        <v>0.98109999999999997</v>
      </c>
      <c r="G407" s="88">
        <f ca="1">VLOOKUP(B407,'Insumos e Serviços'!$A:$F,6,0)</f>
        <v>17.170000000000002</v>
      </c>
      <c r="H407" s="88">
        <f t="shared" si="18"/>
        <v>16.84</v>
      </c>
    </row>
    <row r="408" spans="1:8">
      <c r="A408" s="86" t="str">
        <f ca="1">VLOOKUP(B408,'Insumos e Serviços'!$A:$F,3,0)</f>
        <v>Composição</v>
      </c>
      <c r="B408" s="100" t="s">
        <v>106</v>
      </c>
      <c r="C408" s="85" t="str">
        <f ca="1">VLOOKUP(B408,'Insumos e Serviços'!$A:$F,2,0)</f>
        <v>SINAPI</v>
      </c>
      <c r="D408" s="86" t="str">
        <f ca="1">VLOOKUP(B408,'Insumos e Serviços'!$A:$F,4,0)</f>
        <v>IMPERMEABILIZADOR COM ENCARGOS COMPLEMENTARES</v>
      </c>
      <c r="E408" s="85" t="str">
        <f ca="1">VLOOKUP(B408,'Insumos e Serviços'!$A:$F,5,0)</f>
        <v>H</v>
      </c>
      <c r="F408" s="106">
        <v>9.11E-2</v>
      </c>
      <c r="G408" s="88">
        <f ca="1">VLOOKUP(B408,'Insumos e Serviços'!$A:$F,6,0)</f>
        <v>23.25</v>
      </c>
      <c r="H408" s="88">
        <f t="shared" si="18"/>
        <v>2.11</v>
      </c>
    </row>
    <row r="409" spans="1:8" ht="22.5">
      <c r="A409" s="86" t="str">
        <f ca="1">VLOOKUP(B409,'Insumos e Serviços'!$A:$F,3,0)</f>
        <v>Insumo</v>
      </c>
      <c r="B409" s="100" t="s">
        <v>104</v>
      </c>
      <c r="C409" s="85" t="str">
        <f ca="1">VLOOKUP(B409,'Insumos e Serviços'!$A:$F,2,0)</f>
        <v>SINAPI</v>
      </c>
      <c r="D409" s="86" t="str">
        <f ca="1">VLOOKUP(B409,'Insumos e Serviços'!$A:$F,4,0)</f>
        <v>BUCHA DE NYLON SEM ABA S10, COM PARAFUSO DE 6,10 X 65 MM EM ACO ZINCADO COM ROSCA SOBERBA, CABECA CHATA E FENDA PHILLIPS</v>
      </c>
      <c r="E409" s="85" t="str">
        <f ca="1">VLOOKUP(B409,'Insumos e Serviços'!$A:$F,5,0)</f>
        <v>UN</v>
      </c>
      <c r="F409" s="106">
        <v>60</v>
      </c>
      <c r="G409" s="88">
        <f ca="1">VLOOKUP(B409,'Insumos e Serviços'!$A:$F,6,0)</f>
        <v>0.79</v>
      </c>
      <c r="H409" s="88">
        <f t="shared" si="18"/>
        <v>47.4</v>
      </c>
    </row>
    <row r="410" spans="1:8">
      <c r="A410" s="86" t="str">
        <f ca="1">VLOOKUP(B410,'Insumos e Serviços'!$A:$F,3,0)</f>
        <v>Insumo</v>
      </c>
      <c r="B410" s="100" t="s">
        <v>102</v>
      </c>
      <c r="C410" s="85" t="str">
        <f ca="1">VLOOKUP(B410,'Insumos e Serviços'!$A:$F,2,0)</f>
        <v>SINAPI</v>
      </c>
      <c r="D410" s="86" t="str">
        <f ca="1">VLOOKUP(B410,'Insumos e Serviços'!$A:$F,4,0)</f>
        <v>REJUNTE EPOXI, QUALQUER COR</v>
      </c>
      <c r="E410" s="85" t="str">
        <f ca="1">VLOOKUP(B410,'Insumos e Serviços'!$A:$F,5,0)</f>
        <v>KG</v>
      </c>
      <c r="F410" s="106">
        <v>4.2799999999999998E-2</v>
      </c>
      <c r="G410" s="88">
        <f ca="1">VLOOKUP(B410,'Insumos e Serviços'!$A:$F,6,0)</f>
        <v>55.65</v>
      </c>
      <c r="H410" s="88">
        <f t="shared" si="18"/>
        <v>2.38</v>
      </c>
    </row>
    <row r="411" spans="1:8" ht="22.5">
      <c r="A411" s="86" t="str">
        <f ca="1">VLOOKUP(B411,'Insumos e Serviços'!$A:$F,3,0)</f>
        <v>Insumo</v>
      </c>
      <c r="B411" s="100" t="s">
        <v>100</v>
      </c>
      <c r="C411" s="85" t="str">
        <f ca="1">VLOOKUP(B411,'Insumos e Serviços'!$A:$F,2,0)</f>
        <v>SINAPI</v>
      </c>
      <c r="D411" s="86" t="str">
        <f ca="1">VLOOKUP(B411,'Insumos e Serviços'!$A:$F,4,0)</f>
        <v>SUPORTE MAO-FRANCESA EM ACO, ABAS IGUAIS 30 CM, CAPACIDADE MINIMA 60 KG, BRANCO</v>
      </c>
      <c r="E411" s="85" t="str">
        <f ca="1">VLOOKUP(B411,'Insumos e Serviços'!$A:$F,5,0)</f>
        <v>UN</v>
      </c>
      <c r="F411" s="106">
        <v>10</v>
      </c>
      <c r="G411" s="88">
        <f ca="1">VLOOKUP(B411,'Insumos e Serviços'!$A:$F,6,0)</f>
        <v>18.18</v>
      </c>
      <c r="H411" s="88">
        <f t="shared" si="18"/>
        <v>181.8</v>
      </c>
    </row>
    <row r="412" spans="1:8">
      <c r="A412" s="86" t="str">
        <f ca="1">VLOOKUP(B412,'Insumos e Serviços'!$A:$F,3,0)</f>
        <v>Insumo</v>
      </c>
      <c r="B412" s="100" t="s">
        <v>98</v>
      </c>
      <c r="C412" s="85" t="str">
        <f ca="1">VLOOKUP(B412,'Insumos e Serviços'!$A:$F,2,0)</f>
        <v>Próprio</v>
      </c>
      <c r="D412" s="86" t="str">
        <f ca="1">VLOOKUP(B412,'Insumos e Serviços'!$A:$F,4,0)</f>
        <v>Solução hidrofugante à base de silano-siloxano Nitoprimer 40, fab. Anchortec Quartzolit</v>
      </c>
      <c r="E412" s="85" t="str">
        <f ca="1">VLOOKUP(B412,'Insumos e Serviços'!$A:$F,5,0)</f>
        <v>l</v>
      </c>
      <c r="F412" s="106">
        <v>0.4556</v>
      </c>
      <c r="G412" s="88">
        <f ca="1">VLOOKUP(B412,'Insumos e Serviços'!$A:$F,6,0)</f>
        <v>34.61</v>
      </c>
      <c r="H412" s="88">
        <f t="shared" si="18"/>
        <v>15.76</v>
      </c>
    </row>
    <row r="413" spans="1:8">
      <c r="A413" s="86" t="str">
        <f ca="1">VLOOKUP(B413,'Insumos e Serviços'!$A:$F,3,0)</f>
        <v>Insumo</v>
      </c>
      <c r="B413" s="100" t="s">
        <v>95</v>
      </c>
      <c r="C413" s="85" t="str">
        <f ca="1">VLOOKUP(B413,'Insumos e Serviços'!$A:$F,2,0)</f>
        <v>SINAPI</v>
      </c>
      <c r="D413" s="86" t="str">
        <f ca="1">VLOOKUP(B413,'Insumos e Serviços'!$A:$F,4,0)</f>
        <v>MASSA PLASTICA PARA MARMORE/GRANITO</v>
      </c>
      <c r="E413" s="85" t="str">
        <f ca="1">VLOOKUP(B413,'Insumos e Serviços'!$A:$F,5,0)</f>
        <v>KG</v>
      </c>
      <c r="F413" s="106">
        <v>0.64070000000000005</v>
      </c>
      <c r="G413" s="88">
        <f ca="1">VLOOKUP(B413,'Insumos e Serviços'!$A:$F,6,0)</f>
        <v>28.09</v>
      </c>
      <c r="H413" s="88">
        <f t="shared" si="18"/>
        <v>17.989999999999998</v>
      </c>
    </row>
    <row r="414" spans="1:8" ht="23.25" thickBot="1">
      <c r="A414" s="86" t="str">
        <f ca="1">VLOOKUP(B414,'Insumos e Serviços'!$A:$F,3,0)</f>
        <v>Insumo</v>
      </c>
      <c r="B414" s="100" t="s">
        <v>92</v>
      </c>
      <c r="C414" s="85" t="str">
        <f ca="1">VLOOKUP(B414,'Insumos e Serviços'!$A:$F,2,0)</f>
        <v>SINAPI</v>
      </c>
      <c r="D414" s="86" t="str">
        <f ca="1">VLOOKUP(B414,'Insumos e Serviços'!$A:$F,4,0)</f>
        <v>GRANITO PARA BANCADA, POLIDO, TIPO ANDORINHA/ QUARTZ/ CASTELO/ CORUMBA OU OUTROS EQUIVALENTES DA REGIAO, E=  *2,5* CM</v>
      </c>
      <c r="E414" s="85" t="str">
        <f ca="1">VLOOKUP(B414,'Insumos e Serviços'!$A:$F,5,0)</f>
        <v>m²</v>
      </c>
      <c r="F414" s="106">
        <v>1.05</v>
      </c>
      <c r="G414" s="88">
        <f ca="1">VLOOKUP(B414,'Insumos e Serviços'!$A:$F,6,0)</f>
        <v>597.73</v>
      </c>
      <c r="H414" s="88">
        <f t="shared" si="18"/>
        <v>627.61</v>
      </c>
    </row>
    <row r="415" spans="1:8" ht="15" thickTop="1">
      <c r="A415" s="151"/>
      <c r="B415" s="151"/>
      <c r="C415" s="151"/>
      <c r="D415" s="151"/>
      <c r="E415" s="151"/>
      <c r="F415" s="151"/>
      <c r="G415" s="151"/>
      <c r="H415" s="151"/>
    </row>
    <row r="416" spans="1:8" ht="22.5">
      <c r="A416" s="150" t="s">
        <v>814</v>
      </c>
      <c r="B416" s="102" t="str">
        <f ca="1">VLOOKUP(A416,'Orçamento Sintético'!$A:$H,2,0)</f>
        <v xml:space="preserve"> MPDFT0357 </v>
      </c>
      <c r="C416" s="102" t="str">
        <f ca="1">VLOOKUP(A416,'Orçamento Sintético'!$A:$H,3,0)</f>
        <v>Próprio</v>
      </c>
      <c r="D416" s="101" t="str">
        <f ca="1">VLOOKUP(A416,'Orçamento Sintético'!$A:$H,4,0)</f>
        <v>Copia da SINAPI (86909 + 86887 + 86877 + 86881) - Conjunto de metais para pia com cuba inox</v>
      </c>
      <c r="E416" s="102" t="str">
        <f ca="1">VLOOKUP(A416,'Orçamento Sintético'!$A:$H,5,0)</f>
        <v>UN</v>
      </c>
      <c r="F416" s="103"/>
      <c r="G416" s="104"/>
      <c r="H416" s="105">
        <f>SUM(H417:H424)</f>
        <v>617.7600000000001</v>
      </c>
    </row>
    <row r="417" spans="1:8">
      <c r="A417" s="86" t="str">
        <f ca="1">VLOOKUP(B417,'Insumos e Serviços'!$A:$F,3,0)</f>
        <v>Composição</v>
      </c>
      <c r="B417" s="100" t="s">
        <v>1082</v>
      </c>
      <c r="C417" s="85" t="str">
        <f ca="1">VLOOKUP(B417,'Insumos e Serviços'!$A:$F,2,0)</f>
        <v>SINAPI</v>
      </c>
      <c r="D417" s="86" t="str">
        <f ca="1">VLOOKUP(B417,'Insumos e Serviços'!$A:$F,4,0)</f>
        <v>ENCANADOR OU BOMBEIRO HIDRÁULICO COM ENCARGOS COMPLEMENTARES</v>
      </c>
      <c r="E417" s="85" t="str">
        <f ca="1">VLOOKUP(B417,'Insumos e Serviços'!$A:$F,5,0)</f>
        <v>H</v>
      </c>
      <c r="F417" s="106">
        <v>0.76659999999999995</v>
      </c>
      <c r="G417" s="88">
        <f ca="1">VLOOKUP(B417,'Insumos e Serviços'!$A:$F,6,0)</f>
        <v>22.76</v>
      </c>
      <c r="H417" s="88">
        <f t="shared" ref="H417:H424" si="19">TRUNC(F417*G417,2)</f>
        <v>17.440000000000001</v>
      </c>
    </row>
    <row r="418" spans="1:8">
      <c r="A418" s="86" t="str">
        <f ca="1">VLOOKUP(B418,'Insumos e Serviços'!$A:$F,3,0)</f>
        <v>Composição</v>
      </c>
      <c r="B418" s="100" t="s">
        <v>1054</v>
      </c>
      <c r="C418" s="85" t="str">
        <f ca="1">VLOOKUP(B418,'Insumos e Serviços'!$A:$F,2,0)</f>
        <v>SINAPI</v>
      </c>
      <c r="D418" s="86" t="str">
        <f ca="1">VLOOKUP(B418,'Insumos e Serviços'!$A:$F,4,0)</f>
        <v>SERVENTE COM ENCARGOS COMPLEMENTARES</v>
      </c>
      <c r="E418" s="85" t="str">
        <f ca="1">VLOOKUP(B418,'Insumos e Serviços'!$A:$F,5,0)</f>
        <v>H</v>
      </c>
      <c r="F418" s="106">
        <v>0.24160000000000001</v>
      </c>
      <c r="G418" s="88">
        <f ca="1">VLOOKUP(B418,'Insumos e Serviços'!$A:$F,6,0)</f>
        <v>17.170000000000002</v>
      </c>
      <c r="H418" s="88">
        <f t="shared" si="19"/>
        <v>4.1399999999999997</v>
      </c>
    </row>
    <row r="419" spans="1:8">
      <c r="A419" s="86" t="str">
        <f ca="1">VLOOKUP(B419,'Insumos e Serviços'!$A:$F,3,0)</f>
        <v>Insumo</v>
      </c>
      <c r="B419" s="100" t="s">
        <v>90</v>
      </c>
      <c r="C419" s="85" t="str">
        <f ca="1">VLOOKUP(B419,'Insumos e Serviços'!$A:$F,2,0)</f>
        <v>SINAPI</v>
      </c>
      <c r="D419" s="86" t="str">
        <f ca="1">VLOOKUP(B419,'Insumos e Serviços'!$A:$F,4,0)</f>
        <v>FITA VEDA ROSCA EM ROLOS DE 18 MM X 10 M (L X C)</v>
      </c>
      <c r="E419" s="85" t="str">
        <f ca="1">VLOOKUP(B419,'Insumos e Serviços'!$A:$F,5,0)</f>
        <v>UN</v>
      </c>
      <c r="F419" s="106">
        <v>0.1232</v>
      </c>
      <c r="G419" s="88">
        <f ca="1">VLOOKUP(B419,'Insumos e Serviços'!$A:$F,6,0)</f>
        <v>3.9</v>
      </c>
      <c r="H419" s="88">
        <f t="shared" si="19"/>
        <v>0.48</v>
      </c>
    </row>
    <row r="420" spans="1:8" ht="22.5">
      <c r="A420" s="86" t="str">
        <f ca="1">VLOOKUP(B420,'Insumos e Serviços'!$A:$F,3,0)</f>
        <v>Insumo</v>
      </c>
      <c r="B420" s="100" t="s">
        <v>88</v>
      </c>
      <c r="C420" s="85" t="str">
        <f ca="1">VLOOKUP(B420,'Insumos e Serviços'!$A:$F,2,0)</f>
        <v>Próprio</v>
      </c>
      <c r="D420" s="86" t="str">
        <f ca="1">VLOOKUP(B420,'Insumos e Serviços'!$A:$F,4,0)</f>
        <v>Torneira para cozinha de mesa, bica móvel com arejador, cromada, altura total 289 mm, linha Fast, cód. 1167.C59, fab. Deca</v>
      </c>
      <c r="E420" s="85" t="str">
        <f ca="1">VLOOKUP(B420,'Insumos e Serviços'!$A:$F,5,0)</f>
        <v>un</v>
      </c>
      <c r="F420" s="106">
        <v>1</v>
      </c>
      <c r="G420" s="88">
        <f ca="1">VLOOKUP(B420,'Insumos e Serviços'!$A:$F,6,0)</f>
        <v>377.9</v>
      </c>
      <c r="H420" s="88">
        <f t="shared" si="19"/>
        <v>377.9</v>
      </c>
    </row>
    <row r="421" spans="1:8">
      <c r="A421" s="86" t="str">
        <f ca="1">VLOOKUP(B421,'Insumos e Serviços'!$A:$F,3,0)</f>
        <v>Insumo</v>
      </c>
      <c r="B421" s="100" t="s">
        <v>86</v>
      </c>
      <c r="C421" s="85" t="str">
        <f ca="1">VLOOKUP(B421,'Insumos e Serviços'!$A:$F,2,0)</f>
        <v>Próprio</v>
      </c>
      <c r="D421" s="86" t="str">
        <f ca="1">VLOOKUP(B421,'Insumos e Serviços'!$A:$F,4,0)</f>
        <v>Ligação flexível de malha de aço 50cm, ref. 4607C 050, fab. Deca</v>
      </c>
      <c r="E421" s="85" t="str">
        <f ca="1">VLOOKUP(B421,'Insumos e Serviços'!$A:$F,5,0)</f>
        <v>un</v>
      </c>
      <c r="F421" s="106">
        <v>1</v>
      </c>
      <c r="G421" s="88">
        <f ca="1">VLOOKUP(B421,'Insumos e Serviços'!$A:$F,6,0)</f>
        <v>60.92</v>
      </c>
      <c r="H421" s="88">
        <f t="shared" si="19"/>
        <v>60.92</v>
      </c>
    </row>
    <row r="422" spans="1:8">
      <c r="A422" s="86" t="str">
        <f ca="1">VLOOKUP(B422,'Insumos e Serviços'!$A:$F,3,0)</f>
        <v>Insumo</v>
      </c>
      <c r="B422" s="100" t="s">
        <v>84</v>
      </c>
      <c r="C422" s="85" t="str">
        <f ca="1">VLOOKUP(B422,'Insumos e Serviços'!$A:$F,2,0)</f>
        <v>Próprio</v>
      </c>
      <c r="D422" s="86" t="str">
        <f ca="1">VLOOKUP(B422,'Insumos e Serviços'!$A:$F,4,0)</f>
        <v>Sifão simples com polipropileno com fecho hídrico, ref. 94525100, fab. Tramontina</v>
      </c>
      <c r="E422" s="85" t="str">
        <f ca="1">VLOOKUP(B422,'Insumos e Serviços'!$A:$F,5,0)</f>
        <v>un</v>
      </c>
      <c r="F422" s="106">
        <v>1</v>
      </c>
      <c r="G422" s="88">
        <f ca="1">VLOOKUP(B422,'Insumos e Serviços'!$A:$F,6,0)</f>
        <v>81.95</v>
      </c>
      <c r="H422" s="88">
        <f t="shared" si="19"/>
        <v>81.95</v>
      </c>
    </row>
    <row r="423" spans="1:8" ht="22.5">
      <c r="A423" s="86" t="str">
        <f ca="1">VLOOKUP(B423,'Insumos e Serviços'!$A:$F,3,0)</f>
        <v>Insumo</v>
      </c>
      <c r="B423" s="100" t="s">
        <v>82</v>
      </c>
      <c r="C423" s="85" t="str">
        <f ca="1">VLOOKUP(B423,'Insumos e Serviços'!$A:$F,2,0)</f>
        <v>SINAPI</v>
      </c>
      <c r="D423" s="86" t="str">
        <f ca="1">VLOOKUP(B423,'Insumos e Serviços'!$A:$F,4,0)</f>
        <v>FURO PARA TORNEIRA OU OUTROS ACESSORIOS  EM BANCADA DE MARMORE/ GRANITO OU OUTRO TIPO DE PEDRA NATURAL</v>
      </c>
      <c r="E423" s="85" t="str">
        <f ca="1">VLOOKUP(B423,'Insumos e Serviços'!$A:$F,5,0)</f>
        <v>UN</v>
      </c>
      <c r="F423" s="106">
        <v>1</v>
      </c>
      <c r="G423" s="88">
        <f ca="1">VLOOKUP(B423,'Insumos e Serviços'!$A:$F,6,0)</f>
        <v>14.33</v>
      </c>
      <c r="H423" s="88">
        <f t="shared" si="19"/>
        <v>14.33</v>
      </c>
    </row>
    <row r="424" spans="1:8" ht="15" thickBot="1">
      <c r="A424" s="86" t="str">
        <f ca="1">VLOOKUP(B424,'Insumos e Serviços'!$A:$F,3,0)</f>
        <v>Insumo</v>
      </c>
      <c r="B424" s="100" t="s">
        <v>80</v>
      </c>
      <c r="C424" s="85" t="str">
        <f ca="1">VLOOKUP(B424,'Insumos e Serviços'!$A:$F,2,0)</f>
        <v>SINAPI</v>
      </c>
      <c r="D424" s="86" t="str">
        <f ca="1">VLOOKUP(B424,'Insumos e Serviços'!$A:$F,4,0)</f>
        <v>VALVULA EM METAL CROMADO PARA PIA AMERICANA 3.1/2 X 1.1/2 "</v>
      </c>
      <c r="E424" s="85" t="str">
        <f ca="1">VLOOKUP(B424,'Insumos e Serviços'!$A:$F,5,0)</f>
        <v>UN</v>
      </c>
      <c r="F424" s="106">
        <v>1</v>
      </c>
      <c r="G424" s="88">
        <f ca="1">VLOOKUP(B424,'Insumos e Serviços'!$A:$F,6,0)</f>
        <v>60.6</v>
      </c>
      <c r="H424" s="88">
        <f t="shared" si="19"/>
        <v>60.6</v>
      </c>
    </row>
    <row r="425" spans="1:8" ht="15" thickTop="1">
      <c r="A425" s="151"/>
      <c r="B425" s="151"/>
      <c r="C425" s="151"/>
      <c r="D425" s="151"/>
      <c r="E425" s="151"/>
      <c r="F425" s="151"/>
      <c r="G425" s="151"/>
      <c r="H425" s="151"/>
    </row>
    <row r="426" spans="1:8">
      <c r="A426" s="146" t="s">
        <v>817</v>
      </c>
      <c r="B426" s="146"/>
      <c r="C426" s="146"/>
      <c r="D426" s="146" t="s">
        <v>818</v>
      </c>
      <c r="E426" s="147"/>
      <c r="F426" s="148"/>
      <c r="G426" s="146"/>
      <c r="H426" s="149"/>
    </row>
    <row r="427" spans="1:8">
      <c r="A427" s="81" t="s">
        <v>819</v>
      </c>
      <c r="B427" s="81"/>
      <c r="C427" s="81"/>
      <c r="D427" s="81" t="s">
        <v>820</v>
      </c>
      <c r="E427" s="81"/>
      <c r="F427" s="82"/>
      <c r="G427" s="81"/>
      <c r="H427" s="83"/>
    </row>
    <row r="428" spans="1:8">
      <c r="A428" s="107" t="s">
        <v>821</v>
      </c>
      <c r="B428" s="108"/>
      <c r="C428" s="107"/>
      <c r="D428" s="107" t="s">
        <v>822</v>
      </c>
      <c r="E428" s="108"/>
      <c r="F428" s="109"/>
      <c r="G428" s="110"/>
      <c r="H428" s="110"/>
    </row>
    <row r="429" spans="1:8" ht="22.5">
      <c r="A429" s="150" t="s">
        <v>823</v>
      </c>
      <c r="B429" s="102" t="str">
        <f ca="1">VLOOKUP(A429,'Orçamento Sintético'!$A:$H,2,0)</f>
        <v xml:space="preserve"> MPDFT0924 </v>
      </c>
      <c r="C429" s="102" t="str">
        <f ca="1">VLOOKUP(A429,'Orçamento Sintético'!$A:$H,3,0)</f>
        <v>Próprio</v>
      </c>
      <c r="D429" s="101" t="str">
        <f ca="1">VLOOKUP(A429,'Orçamento Sintético'!$A:$H,4,0)</f>
        <v>Copia da SINAPI (91788) - (Composição representativa) do serviço de instalação de tubos de PVC, soldável, água fria, DO 75 mm, inclusive conexões, cortes e fixações</v>
      </c>
      <c r="E429" s="102" t="str">
        <f ca="1">VLOOKUP(A429,'Orçamento Sintético'!$A:$H,5,0)</f>
        <v>M</v>
      </c>
      <c r="F429" s="103"/>
      <c r="G429" s="104"/>
      <c r="H429" s="105">
        <f>SUM(H430:H439)</f>
        <v>118.95999999999998</v>
      </c>
    </row>
    <row r="430" spans="1:8" ht="22.5">
      <c r="A430" s="86" t="str">
        <f ca="1">VLOOKUP(B430,'Insumos e Serviços'!$A:$F,3,0)</f>
        <v>Composição</v>
      </c>
      <c r="B430" s="100" t="s">
        <v>46</v>
      </c>
      <c r="C430" s="85" t="str">
        <f ca="1">VLOOKUP(B430,'Insumos e Serviços'!$A:$F,2,0)</f>
        <v>SINAPI</v>
      </c>
      <c r="D430" s="86" t="str">
        <f ca="1">VLOOKUP(B430,'Insumos e Serviços'!$A:$F,4,0)</f>
        <v>FURO EM ALVENARIA PARA DIÂMETROS MAIORES QUE 40 MM E MENORES OU IGUAIS A 75 MM. AF_05/2015</v>
      </c>
      <c r="E430" s="85" t="str">
        <f ca="1">VLOOKUP(B430,'Insumos e Serviços'!$A:$F,5,0)</f>
        <v>UN</v>
      </c>
      <c r="F430" s="106">
        <v>4.1799999999999997E-2</v>
      </c>
      <c r="G430" s="88">
        <f ca="1">VLOOKUP(B430,'Insumos e Serviços'!$A:$F,6,0)</f>
        <v>30.63</v>
      </c>
      <c r="H430" s="88">
        <f t="shared" ref="H430:H439" si="20">TRUNC(F430*G430,2)</f>
        <v>1.28</v>
      </c>
    </row>
    <row r="431" spans="1:8" ht="22.5">
      <c r="A431" s="86" t="str">
        <f ca="1">VLOOKUP(B431,'Insumos e Serviços'!$A:$F,3,0)</f>
        <v>Composição</v>
      </c>
      <c r="B431" s="100" t="s">
        <v>44</v>
      </c>
      <c r="C431" s="85" t="str">
        <f ca="1">VLOOKUP(B431,'Insumos e Serviços'!$A:$F,2,0)</f>
        <v>SINAPI</v>
      </c>
      <c r="D431" s="86" t="str">
        <f ca="1">VLOOKUP(B431,'Insumos e Serviços'!$A:$F,4,0)</f>
        <v>PASSANTE TIPO TUBO DE DIÂMETRO MAIORES QUE 40 MM E MENORES OU IGUAIS A 75 MM, FIXADO EM LAJE. AF_05/2015</v>
      </c>
      <c r="E431" s="85" t="str">
        <f ca="1">VLOOKUP(B431,'Insumos e Serviços'!$A:$F,5,0)</f>
        <v>UN</v>
      </c>
      <c r="F431" s="106">
        <v>0.1023</v>
      </c>
      <c r="G431" s="88">
        <f ca="1">VLOOKUP(B431,'Insumos e Serviços'!$A:$F,6,0)</f>
        <v>4.51</v>
      </c>
      <c r="H431" s="88">
        <f t="shared" si="20"/>
        <v>0.46</v>
      </c>
    </row>
    <row r="432" spans="1:8" ht="33.75">
      <c r="A432" s="86" t="str">
        <f ca="1">VLOOKUP(B432,'Insumos e Serviços'!$A:$F,3,0)</f>
        <v>Composição</v>
      </c>
      <c r="B432" s="100" t="s">
        <v>50</v>
      </c>
      <c r="C432" s="85" t="str">
        <f ca="1">VLOOKUP(B432,'Insumos e Serviços'!$A:$F,2,0)</f>
        <v>SINAPI</v>
      </c>
      <c r="D432" s="86" t="str">
        <f ca="1">VLOOKUP(B432,'Insumos e Serviços'!$A:$F,4,0)</f>
        <v>FIXAÇÃO DE TUBOS HORIZONTAIS DE PVC, CPVC OU COBRE DIÂMETROS MAIORES QUE 40 MM E MENORES OU IGUAIS A 75 MM COM ABRAÇADEIRA METÁLICA FLEXÍVEL 18 MM, FIXADA DIRETAMENTE NA LAJE. AF_05/2015</v>
      </c>
      <c r="E432" s="85" t="str">
        <f ca="1">VLOOKUP(B432,'Insumos e Serviços'!$A:$F,5,0)</f>
        <v>M</v>
      </c>
      <c r="F432" s="106">
        <v>0.44569999999999999</v>
      </c>
      <c r="G432" s="88">
        <f ca="1">VLOOKUP(B432,'Insumos e Serviços'!$A:$F,6,0)</f>
        <v>4.9400000000000004</v>
      </c>
      <c r="H432" s="88">
        <f t="shared" si="20"/>
        <v>2.2000000000000002</v>
      </c>
    </row>
    <row r="433" spans="1:8" ht="22.5">
      <c r="A433" s="86" t="str">
        <f ca="1">VLOOKUP(B433,'Insumos e Serviços'!$A:$F,3,0)</f>
        <v>Composição</v>
      </c>
      <c r="B433" s="100" t="s">
        <v>48</v>
      </c>
      <c r="C433" s="85" t="str">
        <f ca="1">VLOOKUP(B433,'Insumos e Serviços'!$A:$F,2,0)</f>
        <v>SINAPI</v>
      </c>
      <c r="D433" s="86" t="str">
        <f ca="1">VLOOKUP(B433,'Insumos e Serviços'!$A:$F,4,0)</f>
        <v>CHUMBAMENTO PONTUAL EM PASSAGEM DE TUBO COM DIÂMETROS ENTRE 40 MM E 75 MM. AF_05/2015</v>
      </c>
      <c r="E433" s="85" t="str">
        <f ca="1">VLOOKUP(B433,'Insumos e Serviços'!$A:$F,5,0)</f>
        <v>UN</v>
      </c>
      <c r="F433" s="106">
        <v>4.1799999999999997E-2</v>
      </c>
      <c r="G433" s="88">
        <f ca="1">VLOOKUP(B433,'Insumos e Serviços'!$A:$F,6,0)</f>
        <v>4.66</v>
      </c>
      <c r="H433" s="88">
        <f t="shared" si="20"/>
        <v>0.19</v>
      </c>
    </row>
    <row r="434" spans="1:8" ht="22.5">
      <c r="A434" s="86" t="str">
        <f ca="1">VLOOKUP(B434,'Insumos e Serviços'!$A:$F,3,0)</f>
        <v>Composição</v>
      </c>
      <c r="B434" s="100" t="s">
        <v>78</v>
      </c>
      <c r="C434" s="85" t="str">
        <f ca="1">VLOOKUP(B434,'Insumos e Serviços'!$A:$F,2,0)</f>
        <v>SINAPI</v>
      </c>
      <c r="D434" s="86" t="str">
        <f ca="1">VLOOKUP(B434,'Insumos e Serviços'!$A:$F,4,0)</f>
        <v>TUBO, PVC, SOLDÁVEL, DN 75MM, INSTALADO EM PRUMADA DE ÁGUA - FORNECIMENTO E INSTALAÇÃO. AF_12/2014</v>
      </c>
      <c r="E434" s="85" t="str">
        <f ca="1">VLOOKUP(B434,'Insumos e Serviços'!$A:$F,5,0)</f>
        <v>M</v>
      </c>
      <c r="F434" s="106">
        <v>1</v>
      </c>
      <c r="G434" s="88">
        <f ca="1">VLOOKUP(B434,'Insumos e Serviços'!$A:$F,6,0)</f>
        <v>47.18</v>
      </c>
      <c r="H434" s="88">
        <f t="shared" si="20"/>
        <v>47.18</v>
      </c>
    </row>
    <row r="435" spans="1:8" ht="22.5">
      <c r="A435" s="86" t="str">
        <f ca="1">VLOOKUP(B435,'Insumos e Serviços'!$A:$F,3,0)</f>
        <v>Composição</v>
      </c>
      <c r="B435" s="100" t="s">
        <v>76</v>
      </c>
      <c r="C435" s="85" t="str">
        <f ca="1">VLOOKUP(B435,'Insumos e Serviços'!$A:$F,2,0)</f>
        <v>SINAPI</v>
      </c>
      <c r="D435" s="86" t="str">
        <f ca="1">VLOOKUP(B435,'Insumos e Serviços'!$A:$F,4,0)</f>
        <v>JOELHO 45 GRAUS, PVC, SOLDÁVEL, DN 75MM, INSTALADO EM PRUMADA DE ÁGUA - FORNECIMENTO E INSTALAÇÃO. AF_12/2014</v>
      </c>
      <c r="E435" s="85" t="str">
        <f ca="1">VLOOKUP(B435,'Insumos e Serviços'!$A:$F,5,0)</f>
        <v>UN</v>
      </c>
      <c r="F435" s="106">
        <v>0.1948</v>
      </c>
      <c r="G435" s="88">
        <f ca="1">VLOOKUP(B435,'Insumos e Serviços'!$A:$F,6,0)</f>
        <v>84.81</v>
      </c>
      <c r="H435" s="88">
        <f t="shared" si="20"/>
        <v>16.52</v>
      </c>
    </row>
    <row r="436" spans="1:8" ht="22.5">
      <c r="A436" s="86" t="str">
        <f ca="1">VLOOKUP(B436,'Insumos e Serviços'!$A:$F,3,0)</f>
        <v>Composição</v>
      </c>
      <c r="B436" s="100" t="s">
        <v>74</v>
      </c>
      <c r="C436" s="85" t="str">
        <f ca="1">VLOOKUP(B436,'Insumos e Serviços'!$A:$F,2,0)</f>
        <v>SINAPI</v>
      </c>
      <c r="D436" s="86" t="str">
        <f ca="1">VLOOKUP(B436,'Insumos e Serviços'!$A:$F,4,0)</f>
        <v>LUVA, PVC, SOLDÁVEL, DN 75MM, INSTALADO EM PRUMADA DE ÁGUA - FORNECIMENTO E INSTALAÇÃO. AF_12/2014</v>
      </c>
      <c r="E436" s="85" t="str">
        <f ca="1">VLOOKUP(B436,'Insumos e Serviços'!$A:$F,5,0)</f>
        <v>UN</v>
      </c>
      <c r="F436" s="106">
        <v>0.21460000000000001</v>
      </c>
      <c r="G436" s="88">
        <f ca="1">VLOOKUP(B436,'Insumos e Serviços'!$A:$F,6,0)</f>
        <v>33.74</v>
      </c>
      <c r="H436" s="88">
        <f t="shared" si="20"/>
        <v>7.24</v>
      </c>
    </row>
    <row r="437" spans="1:8" ht="22.5">
      <c r="A437" s="86" t="str">
        <f ca="1">VLOOKUP(B437,'Insumos e Serviços'!$A:$F,3,0)</f>
        <v>Composição</v>
      </c>
      <c r="B437" s="100" t="s">
        <v>72</v>
      </c>
      <c r="C437" s="85" t="str">
        <f ca="1">VLOOKUP(B437,'Insumos e Serviços'!$A:$F,2,0)</f>
        <v>SINAPI</v>
      </c>
      <c r="D437" s="86" t="str">
        <f ca="1">VLOOKUP(B437,'Insumos e Serviços'!$A:$F,4,0)</f>
        <v>UNIÃO, PVC, SOLDÁVEL, DN 75MM, INSTALADO EM PRUMADA DE ÁGUA - FORNECIMENTO E INSTALAÇÃO. AF_12/2014</v>
      </c>
      <c r="E437" s="85" t="str">
        <f ca="1">VLOOKUP(B437,'Insumos e Serviços'!$A:$F,5,0)</f>
        <v>UN</v>
      </c>
      <c r="F437" s="106">
        <v>0.22700000000000001</v>
      </c>
      <c r="G437" s="88">
        <f ca="1">VLOOKUP(B437,'Insumos e Serviços'!$A:$F,6,0)</f>
        <v>181.77</v>
      </c>
      <c r="H437" s="88">
        <f t="shared" si="20"/>
        <v>41.26</v>
      </c>
    </row>
    <row r="438" spans="1:8" ht="22.5">
      <c r="A438" s="86" t="str">
        <f ca="1">VLOOKUP(B438,'Insumos e Serviços'!$A:$F,3,0)</f>
        <v>Composição</v>
      </c>
      <c r="B438" s="100" t="s">
        <v>70</v>
      </c>
      <c r="C438" s="85" t="str">
        <f ca="1">VLOOKUP(B438,'Insumos e Serviços'!$A:$F,2,0)</f>
        <v>SINAPI</v>
      </c>
      <c r="D438" s="86" t="str">
        <f ca="1">VLOOKUP(B438,'Insumos e Serviços'!$A:$F,4,0)</f>
        <v>ADAPTADOR CURTO COM BOLSA E ROSCA PARA REGISTRO, PVC, SOLDÁVEL, DN 75MM X 2.1/2, INSTALADO EM PRUMADA DE ÁGUA - FORNECIMENTO E INSTALAÇÃO. AF_12/2014</v>
      </c>
      <c r="E438" s="85" t="str">
        <f ca="1">VLOOKUP(B438,'Insumos e Serviços'!$A:$F,5,0)</f>
        <v>UN</v>
      </c>
      <c r="F438" s="106">
        <v>7.51E-2</v>
      </c>
      <c r="G438" s="88">
        <f ca="1">VLOOKUP(B438,'Insumos e Serviços'!$A:$F,6,0)</f>
        <v>30.04</v>
      </c>
      <c r="H438" s="88">
        <f t="shared" si="20"/>
        <v>2.25</v>
      </c>
    </row>
    <row r="439" spans="1:8" ht="23.25" thickBot="1">
      <c r="A439" s="86" t="str">
        <f ca="1">VLOOKUP(B439,'Insumos e Serviços'!$A:$F,3,0)</f>
        <v>Composição</v>
      </c>
      <c r="B439" s="100" t="s">
        <v>68</v>
      </c>
      <c r="C439" s="85" t="str">
        <f ca="1">VLOOKUP(B439,'Insumos e Serviços'!$A:$F,2,0)</f>
        <v>SINAPI</v>
      </c>
      <c r="D439" s="86" t="str">
        <f ca="1">VLOOKUP(B439,'Insumos e Serviços'!$A:$F,4,0)</f>
        <v>TE, PVC, SOLDÁVEL, DN 75MM, INSTALADO EM PRUMADA DE ÁGUA - FORNECIMENTO E INSTALAÇÃO. AF_12/2014</v>
      </c>
      <c r="E439" s="85" t="str">
        <f ca="1">VLOOKUP(B439,'Insumos e Serviços'!$A:$F,5,0)</f>
        <v>UN</v>
      </c>
      <c r="F439" s="106">
        <v>4.5999999999999999E-3</v>
      </c>
      <c r="G439" s="88">
        <f ca="1">VLOOKUP(B439,'Insumos e Serviços'!$A:$F,6,0)</f>
        <v>84.39</v>
      </c>
      <c r="H439" s="88">
        <f t="shared" si="20"/>
        <v>0.38</v>
      </c>
    </row>
    <row r="440" spans="1:8" ht="15" thickTop="1">
      <c r="A440" s="151"/>
      <c r="B440" s="151"/>
      <c r="C440" s="151"/>
      <c r="D440" s="151"/>
      <c r="E440" s="151"/>
      <c r="F440" s="151"/>
      <c r="G440" s="151"/>
      <c r="H440" s="151"/>
    </row>
    <row r="441" spans="1:8" ht="33.75">
      <c r="A441" s="150" t="s">
        <v>826</v>
      </c>
      <c r="B441" s="102" t="str">
        <f ca="1">VLOOKUP(A441,'Orçamento Sintético'!$A:$H,2,0)</f>
        <v xml:space="preserve"> MPDFT0513 </v>
      </c>
      <c r="C441" s="102" t="str">
        <f ca="1">VLOOKUP(A441,'Orçamento Sintético'!$A:$H,3,0)</f>
        <v>Próprio</v>
      </c>
      <c r="D441" s="101" t="str">
        <f ca="1">VLOOKUP(A441,'Orçamento Sintético'!$A:$H,4,0)</f>
        <v>Cópia da Sinapi (91794) - (Composição representativa) do serviço de instalação de tubos de PVC, soldável, água fria, DN 60mm (instalado em prumada), inclusive conexões, cortes e fixações, para prédios.</v>
      </c>
      <c r="E441" s="102" t="str">
        <f ca="1">VLOOKUP(A441,'Orçamento Sintético'!$A:$H,5,0)</f>
        <v>m</v>
      </c>
      <c r="F441" s="103"/>
      <c r="G441" s="104"/>
      <c r="H441" s="105">
        <f>SUM(H442:H452)</f>
        <v>77.769999999999982</v>
      </c>
    </row>
    <row r="442" spans="1:8" ht="22.5">
      <c r="A442" s="86" t="str">
        <f ca="1">VLOOKUP(B442,'Insumos e Serviços'!$A:$F,3,0)</f>
        <v>Composição</v>
      </c>
      <c r="B442" s="100" t="s">
        <v>66</v>
      </c>
      <c r="C442" s="85" t="str">
        <f ca="1">VLOOKUP(B442,'Insumos e Serviços'!$A:$F,2,0)</f>
        <v>SINAPI</v>
      </c>
      <c r="D442" s="86" t="str">
        <f ca="1">VLOOKUP(B442,'Insumos e Serviços'!$A:$F,4,0)</f>
        <v>TUBO, PVC, SOLDÁVEL, DN 60MM, INSTALADO EM PRUMADA DE ÁGUA - FORNECIMENTO E INSTALAÇÃO. AF_12/2014</v>
      </c>
      <c r="E442" s="85" t="str">
        <f ca="1">VLOOKUP(B442,'Insumos e Serviços'!$A:$F,5,0)</f>
        <v>M</v>
      </c>
      <c r="F442" s="106">
        <v>1</v>
      </c>
      <c r="G442" s="88">
        <f ca="1">VLOOKUP(B442,'Insumos e Serviços'!$A:$F,6,0)</f>
        <v>28.54</v>
      </c>
      <c r="H442" s="88">
        <f t="shared" ref="H442:H452" si="21">TRUNC(F442*G442,2)</f>
        <v>28.54</v>
      </c>
    </row>
    <row r="443" spans="1:8" ht="22.5">
      <c r="A443" s="86" t="str">
        <f ca="1">VLOOKUP(B443,'Insumos e Serviços'!$A:$F,3,0)</f>
        <v>Composição</v>
      </c>
      <c r="B443" s="100" t="s">
        <v>64</v>
      </c>
      <c r="C443" s="85" t="str">
        <f ca="1">VLOOKUP(B443,'Insumos e Serviços'!$A:$F,2,0)</f>
        <v>SINAPI</v>
      </c>
      <c r="D443" s="86" t="str">
        <f ca="1">VLOOKUP(B443,'Insumos e Serviços'!$A:$F,4,0)</f>
        <v>JOELHO 90 GRAUS, PVC, SOLDÁVEL, DN 60MM, INSTALADO EM PRUMADA DE ÁGUA - FORNECIMENTO E INSTALAÇÃO. AF_12/2014</v>
      </c>
      <c r="E443" s="85" t="str">
        <f ca="1">VLOOKUP(B443,'Insumos e Serviços'!$A:$F,5,0)</f>
        <v>UN</v>
      </c>
      <c r="F443" s="106">
        <v>0.28510000000000002</v>
      </c>
      <c r="G443" s="88">
        <f ca="1">VLOOKUP(B443,'Insumos e Serviços'!$A:$F,6,0)</f>
        <v>35.76</v>
      </c>
      <c r="H443" s="88">
        <f t="shared" si="21"/>
        <v>10.19</v>
      </c>
    </row>
    <row r="444" spans="1:8" ht="22.5">
      <c r="A444" s="86" t="str">
        <f ca="1">VLOOKUP(B444,'Insumos e Serviços'!$A:$F,3,0)</f>
        <v>Composição</v>
      </c>
      <c r="B444" s="100" t="s">
        <v>62</v>
      </c>
      <c r="C444" s="85" t="str">
        <f ca="1">VLOOKUP(B444,'Insumos e Serviços'!$A:$F,2,0)</f>
        <v>SINAPI</v>
      </c>
      <c r="D444" s="86" t="str">
        <f ca="1">VLOOKUP(B444,'Insumos e Serviços'!$A:$F,4,0)</f>
        <v>JOELHO 45 GRAUS, PVC, SOLDÁVEL, DN 60MM, INSTALADO EM PRUMADA DE ÁGUA - FORNECIMENTO E INSTALAÇÃO. AF_12/2014</v>
      </c>
      <c r="E444" s="85" t="str">
        <f ca="1">VLOOKUP(B444,'Insumos e Serviços'!$A:$F,5,0)</f>
        <v>UN</v>
      </c>
      <c r="F444" s="106">
        <v>0.1948</v>
      </c>
      <c r="G444" s="88">
        <f ca="1">VLOOKUP(B444,'Insumos e Serviços'!$A:$F,6,0)</f>
        <v>40.369999999999997</v>
      </c>
      <c r="H444" s="88">
        <f t="shared" si="21"/>
        <v>7.86</v>
      </c>
    </row>
    <row r="445" spans="1:8" ht="22.5">
      <c r="A445" s="86" t="str">
        <f ca="1">VLOOKUP(B445,'Insumos e Serviços'!$A:$F,3,0)</f>
        <v>Composição</v>
      </c>
      <c r="B445" s="100" t="s">
        <v>60</v>
      </c>
      <c r="C445" s="85" t="str">
        <f ca="1">VLOOKUP(B445,'Insumos e Serviços'!$A:$F,2,0)</f>
        <v>SINAPI</v>
      </c>
      <c r="D445" s="86" t="str">
        <f ca="1">VLOOKUP(B445,'Insumos e Serviços'!$A:$F,4,0)</f>
        <v>LUVA, PVC, SOLDÁVEL, DN 60MM, INSTALADO EM PRUMADA DE ÁGUA - FORNECIMENTO E INSTALAÇÃO. AF_12/2014</v>
      </c>
      <c r="E445" s="85" t="str">
        <f ca="1">VLOOKUP(B445,'Insumos e Serviços'!$A:$F,5,0)</f>
        <v>UN</v>
      </c>
      <c r="F445" s="106">
        <v>0.21460000000000001</v>
      </c>
      <c r="G445" s="88">
        <f ca="1">VLOOKUP(B445,'Insumos e Serviços'!$A:$F,6,0)</f>
        <v>20.52</v>
      </c>
      <c r="H445" s="88">
        <f t="shared" si="21"/>
        <v>4.4000000000000004</v>
      </c>
    </row>
    <row r="446" spans="1:8" ht="22.5">
      <c r="A446" s="86" t="str">
        <f ca="1">VLOOKUP(B446,'Insumos e Serviços'!$A:$F,3,0)</f>
        <v>Composição</v>
      </c>
      <c r="B446" s="100" t="s">
        <v>58</v>
      </c>
      <c r="C446" s="85" t="str">
        <f ca="1">VLOOKUP(B446,'Insumos e Serviços'!$A:$F,2,0)</f>
        <v>SINAPI</v>
      </c>
      <c r="D446" s="86" t="str">
        <f ca="1">VLOOKUP(B446,'Insumos e Serviços'!$A:$F,4,0)</f>
        <v>UNIÃO, PVC, SOLDÁVEL, DN 60MM, INSTALADO EM PRUMADA DE ÁGUA - FORNECIMENTO E INSTALAÇÃO. AF_12/2014</v>
      </c>
      <c r="E446" s="85" t="str">
        <f ca="1">VLOOKUP(B446,'Insumos e Serviços'!$A:$F,5,0)</f>
        <v>UN</v>
      </c>
      <c r="F446" s="106">
        <v>0.22700000000000001</v>
      </c>
      <c r="G446" s="88">
        <f ca="1">VLOOKUP(B446,'Insumos e Serviços'!$A:$F,6,0)</f>
        <v>92.08</v>
      </c>
      <c r="H446" s="88">
        <f t="shared" si="21"/>
        <v>20.9</v>
      </c>
    </row>
    <row r="447" spans="1:8" ht="22.5">
      <c r="A447" s="86" t="str">
        <f ca="1">VLOOKUP(B447,'Insumos e Serviços'!$A:$F,3,0)</f>
        <v>Composição</v>
      </c>
      <c r="B447" s="100" t="s">
        <v>56</v>
      </c>
      <c r="C447" s="85" t="str">
        <f ca="1">VLOOKUP(B447,'Insumos e Serviços'!$A:$F,2,0)</f>
        <v>SINAPI</v>
      </c>
      <c r="D447" s="86" t="str">
        <f ca="1">VLOOKUP(B447,'Insumos e Serviços'!$A:$F,4,0)</f>
        <v>ADAPTADOR CURTO COM BOLSA E ROSCA PARA REGISTRO, PVC, SOLDÁVEL, DN 60MM X 2, INSTALADO EM PRUMADA DE ÁGUA - FORNECIMENTO E INSTALAÇÃO. AF_12/2014</v>
      </c>
      <c r="E447" s="85" t="str">
        <f ca="1">VLOOKUP(B447,'Insumos e Serviços'!$A:$F,5,0)</f>
        <v>UN</v>
      </c>
      <c r="F447" s="106">
        <v>7.51E-2</v>
      </c>
      <c r="G447" s="88">
        <f ca="1">VLOOKUP(B447,'Insumos e Serviços'!$A:$F,6,0)</f>
        <v>20.54</v>
      </c>
      <c r="H447" s="88">
        <f t="shared" si="21"/>
        <v>1.54</v>
      </c>
    </row>
    <row r="448" spans="1:8" ht="22.5">
      <c r="A448" s="86" t="str">
        <f ca="1">VLOOKUP(B448,'Insumos e Serviços'!$A:$F,3,0)</f>
        <v>Composição</v>
      </c>
      <c r="B448" s="100" t="s">
        <v>54</v>
      </c>
      <c r="C448" s="85" t="str">
        <f ca="1">VLOOKUP(B448,'Insumos e Serviços'!$A:$F,2,0)</f>
        <v>SINAPI</v>
      </c>
      <c r="D448" s="86" t="str">
        <f ca="1">VLOOKUP(B448,'Insumos e Serviços'!$A:$F,4,0)</f>
        <v>TE, PVC, SOLDÁVEL, DN 60MM, INSTALADO EM PRUMADA DE ÁGUA - FORNECIMENTO E INSTALAÇÃO. AF_12/2014</v>
      </c>
      <c r="E448" s="85" t="str">
        <f ca="1">VLOOKUP(B448,'Insumos e Serviços'!$A:$F,5,0)</f>
        <v>UN</v>
      </c>
      <c r="F448" s="106">
        <v>4.5999999999999999E-3</v>
      </c>
      <c r="G448" s="88">
        <f ca="1">VLOOKUP(B448,'Insumos e Serviços'!$A:$F,6,0)</f>
        <v>45.68</v>
      </c>
      <c r="H448" s="88">
        <f t="shared" si="21"/>
        <v>0.21</v>
      </c>
    </row>
    <row r="449" spans="1:8" ht="22.5">
      <c r="A449" s="86" t="str">
        <f ca="1">VLOOKUP(B449,'Insumos e Serviços'!$A:$F,3,0)</f>
        <v>Composição</v>
      </c>
      <c r="B449" s="100" t="s">
        <v>46</v>
      </c>
      <c r="C449" s="85" t="str">
        <f ca="1">VLOOKUP(B449,'Insumos e Serviços'!$A:$F,2,0)</f>
        <v>SINAPI</v>
      </c>
      <c r="D449" s="86" t="str">
        <f ca="1">VLOOKUP(B449,'Insumos e Serviços'!$A:$F,4,0)</f>
        <v>FURO EM ALVENARIA PARA DIÂMETROS MAIORES QUE 40 MM E MENORES OU IGUAIS A 75 MM. AF_05/2015</v>
      </c>
      <c r="E449" s="85" t="str">
        <f ca="1">VLOOKUP(B449,'Insumos e Serviços'!$A:$F,5,0)</f>
        <v>UN</v>
      </c>
      <c r="F449" s="106">
        <v>4.1799999999999997E-2</v>
      </c>
      <c r="G449" s="88">
        <f ca="1">VLOOKUP(B449,'Insumos e Serviços'!$A:$F,6,0)</f>
        <v>30.63</v>
      </c>
      <c r="H449" s="88">
        <f t="shared" si="21"/>
        <v>1.28</v>
      </c>
    </row>
    <row r="450" spans="1:8" ht="22.5">
      <c r="A450" s="86" t="str">
        <f ca="1">VLOOKUP(B450,'Insumos e Serviços'!$A:$F,3,0)</f>
        <v>Composição</v>
      </c>
      <c r="B450" s="100" t="s">
        <v>44</v>
      </c>
      <c r="C450" s="85" t="str">
        <f ca="1">VLOOKUP(B450,'Insumos e Serviços'!$A:$F,2,0)</f>
        <v>SINAPI</v>
      </c>
      <c r="D450" s="86" t="str">
        <f ca="1">VLOOKUP(B450,'Insumos e Serviços'!$A:$F,4,0)</f>
        <v>PASSANTE TIPO TUBO DE DIÂMETRO MAIORES QUE 40 MM E MENORES OU IGUAIS A 75 MM, FIXADO EM LAJE. AF_05/2015</v>
      </c>
      <c r="E450" s="85" t="str">
        <f ca="1">VLOOKUP(B450,'Insumos e Serviços'!$A:$F,5,0)</f>
        <v>UN</v>
      </c>
      <c r="F450" s="106">
        <v>0.1023</v>
      </c>
      <c r="G450" s="88">
        <f ca="1">VLOOKUP(B450,'Insumos e Serviços'!$A:$F,6,0)</f>
        <v>4.51</v>
      </c>
      <c r="H450" s="88">
        <f t="shared" si="21"/>
        <v>0.46</v>
      </c>
    </row>
    <row r="451" spans="1:8" ht="33.75">
      <c r="A451" s="86" t="str">
        <f ca="1">VLOOKUP(B451,'Insumos e Serviços'!$A:$F,3,0)</f>
        <v>Composição</v>
      </c>
      <c r="B451" s="100" t="s">
        <v>50</v>
      </c>
      <c r="C451" s="85" t="str">
        <f ca="1">VLOOKUP(B451,'Insumos e Serviços'!$A:$F,2,0)</f>
        <v>SINAPI</v>
      </c>
      <c r="D451" s="86" t="str">
        <f ca="1">VLOOKUP(B451,'Insumos e Serviços'!$A:$F,4,0)</f>
        <v>FIXAÇÃO DE TUBOS HORIZONTAIS DE PVC, CPVC OU COBRE DIÂMETROS MAIORES QUE 40 MM E MENORES OU IGUAIS A 75 MM COM ABRAÇADEIRA METÁLICA FLEXÍVEL 18 MM, FIXADA DIRETAMENTE NA LAJE. AF_05/2015</v>
      </c>
      <c r="E451" s="85" t="str">
        <f ca="1">VLOOKUP(B451,'Insumos e Serviços'!$A:$F,5,0)</f>
        <v>M</v>
      </c>
      <c r="F451" s="106">
        <v>0.44569999999999999</v>
      </c>
      <c r="G451" s="88">
        <f ca="1">VLOOKUP(B451,'Insumos e Serviços'!$A:$F,6,0)</f>
        <v>4.9400000000000004</v>
      </c>
      <c r="H451" s="88">
        <f t="shared" si="21"/>
        <v>2.2000000000000002</v>
      </c>
    </row>
    <row r="452" spans="1:8" ht="23.25" thickBot="1">
      <c r="A452" s="86" t="str">
        <f ca="1">VLOOKUP(B452,'Insumos e Serviços'!$A:$F,3,0)</f>
        <v>Composição</v>
      </c>
      <c r="B452" s="100" t="s">
        <v>48</v>
      </c>
      <c r="C452" s="85" t="str">
        <f ca="1">VLOOKUP(B452,'Insumos e Serviços'!$A:$F,2,0)</f>
        <v>SINAPI</v>
      </c>
      <c r="D452" s="86" t="str">
        <f ca="1">VLOOKUP(B452,'Insumos e Serviços'!$A:$F,4,0)</f>
        <v>CHUMBAMENTO PONTUAL EM PASSAGEM DE TUBO COM DIÂMETROS ENTRE 40 MM E 75 MM. AF_05/2015</v>
      </c>
      <c r="E452" s="85" t="str">
        <f ca="1">VLOOKUP(B452,'Insumos e Serviços'!$A:$F,5,0)</f>
        <v>UN</v>
      </c>
      <c r="F452" s="106">
        <v>4.1799999999999997E-2</v>
      </c>
      <c r="G452" s="88">
        <f ca="1">VLOOKUP(B452,'Insumos e Serviços'!$A:$F,6,0)</f>
        <v>4.66</v>
      </c>
      <c r="H452" s="88">
        <f t="shared" si="21"/>
        <v>0.19</v>
      </c>
    </row>
    <row r="453" spans="1:8" ht="15" thickTop="1">
      <c r="A453" s="151"/>
      <c r="B453" s="151"/>
      <c r="C453" s="151"/>
      <c r="D453" s="151"/>
      <c r="E453" s="151"/>
      <c r="F453" s="151"/>
      <c r="G453" s="151"/>
      <c r="H453" s="151"/>
    </row>
    <row r="454" spans="1:8">
      <c r="A454" s="107" t="s">
        <v>852</v>
      </c>
      <c r="B454" s="108"/>
      <c r="C454" s="107"/>
      <c r="D454" s="107" t="s">
        <v>853</v>
      </c>
      <c r="E454" s="108"/>
      <c r="F454" s="109"/>
      <c r="G454" s="110"/>
      <c r="H454" s="110"/>
    </row>
    <row r="455" spans="1:8" ht="22.5">
      <c r="A455" s="150" t="s">
        <v>854</v>
      </c>
      <c r="B455" s="102" t="str">
        <f ca="1">VLOOKUP(A455,'Orçamento Sintético'!$A:$H,2,0)</f>
        <v xml:space="preserve"> MPDFT0109 </v>
      </c>
      <c r="C455" s="102" t="str">
        <f ca="1">VLOOKUP(A455,'Orçamento Sintético'!$A:$H,3,0)</f>
        <v>Próprio</v>
      </c>
      <c r="D455" s="101" t="str">
        <f ca="1">VLOOKUP(A455,'Orçamento Sintético'!$A:$H,4,0)</f>
        <v>Copia da CPOS (04.30.060) - Remoção de tubulação hidráulica em geral, incluindo conexões, caixas e ralos</v>
      </c>
      <c r="E455" s="102" t="str">
        <f ca="1">VLOOKUP(A455,'Orçamento Sintético'!$A:$H,5,0)</f>
        <v>m</v>
      </c>
      <c r="F455" s="103"/>
      <c r="G455" s="104"/>
      <c r="H455" s="105">
        <f>SUM(H456)</f>
        <v>6.86</v>
      </c>
    </row>
    <row r="456" spans="1:8" ht="15" thickBot="1">
      <c r="A456" s="86" t="str">
        <f ca="1">VLOOKUP(B456,'Insumos e Serviços'!$A:$F,3,0)</f>
        <v>Composição</v>
      </c>
      <c r="B456" s="100" t="s">
        <v>1054</v>
      </c>
      <c r="C456" s="85" t="str">
        <f ca="1">VLOOKUP(B456,'Insumos e Serviços'!$A:$F,2,0)</f>
        <v>SINAPI</v>
      </c>
      <c r="D456" s="86" t="str">
        <f ca="1">VLOOKUP(B456,'Insumos e Serviços'!$A:$F,4,0)</f>
        <v>SERVENTE COM ENCARGOS COMPLEMENTARES</v>
      </c>
      <c r="E456" s="85" t="str">
        <f ca="1">VLOOKUP(B456,'Insumos e Serviços'!$A:$F,5,0)</f>
        <v>H</v>
      </c>
      <c r="F456" s="106">
        <v>0.4</v>
      </c>
      <c r="G456" s="88">
        <f ca="1">VLOOKUP(B456,'Insumos e Serviços'!$A:$F,6,0)</f>
        <v>17.170000000000002</v>
      </c>
      <c r="H456" s="88">
        <f>TRUNC(F456*G456,2)</f>
        <v>6.86</v>
      </c>
    </row>
    <row r="457" spans="1:8" ht="15" thickTop="1">
      <c r="A457" s="151"/>
      <c r="B457" s="151"/>
      <c r="C457" s="151"/>
      <c r="D457" s="151"/>
      <c r="E457" s="151"/>
      <c r="F457" s="151"/>
      <c r="G457" s="151"/>
      <c r="H457" s="151"/>
    </row>
    <row r="458" spans="1:8">
      <c r="A458" s="146" t="s">
        <v>860</v>
      </c>
      <c r="B458" s="146"/>
      <c r="C458" s="146"/>
      <c r="D458" s="146" t="s">
        <v>861</v>
      </c>
      <c r="E458" s="146"/>
      <c r="F458" s="148"/>
      <c r="G458" s="146"/>
      <c r="H458" s="149"/>
    </row>
    <row r="459" spans="1:8">
      <c r="A459" s="107" t="s">
        <v>876</v>
      </c>
      <c r="B459" s="108"/>
      <c r="C459" s="107"/>
      <c r="D459" s="107" t="s">
        <v>877</v>
      </c>
      <c r="E459" s="108"/>
      <c r="F459" s="109"/>
      <c r="G459" s="110"/>
      <c r="H459" s="110"/>
    </row>
    <row r="460" spans="1:8" ht="22.5">
      <c r="A460" s="150" t="s">
        <v>884</v>
      </c>
      <c r="B460" s="102" t="str">
        <f ca="1">VLOOKUP(A460,'Orçamento Sintético'!$A:$H,2,0)</f>
        <v xml:space="preserve"> MPDFT0238 </v>
      </c>
      <c r="C460" s="102" t="str">
        <f ca="1">VLOOKUP(A460,'Orçamento Sintético'!$A:$H,3,0)</f>
        <v>Próprio</v>
      </c>
      <c r="D460" s="101" t="str">
        <f ca="1">VLOOKUP(A460,'Orçamento Sintético'!$A:$H,4,0)</f>
        <v>Copia da SINAPI (89708) - Caixa sifonada, PVC, DN 150x185x75mm, incluindo tampa hermética em aço inox - fornecimento e instalação</v>
      </c>
      <c r="E460" s="102" t="str">
        <f ca="1">VLOOKUP(A460,'Orçamento Sintético'!$A:$H,5,0)</f>
        <v>UN</v>
      </c>
      <c r="F460" s="103"/>
      <c r="G460" s="104"/>
      <c r="H460" s="105">
        <f>SUM(H461:H469)</f>
        <v>93.53</v>
      </c>
    </row>
    <row r="461" spans="1:8">
      <c r="A461" s="86" t="str">
        <f ca="1">VLOOKUP(B461,'Insumos e Serviços'!$A:$F,3,0)</f>
        <v>Composição</v>
      </c>
      <c r="B461" s="100" t="s">
        <v>1084</v>
      </c>
      <c r="C461" s="85" t="str">
        <f ca="1">VLOOKUP(B461,'Insumos e Serviços'!$A:$F,2,0)</f>
        <v>SINAPI</v>
      </c>
      <c r="D461" s="86" t="str">
        <f ca="1">VLOOKUP(B461,'Insumos e Serviços'!$A:$F,4,0)</f>
        <v>AUXILIAR DE ENCANADOR OU BOMBEIRO HIDRÁULICO COM ENCARGOS COMPLEMENTARES</v>
      </c>
      <c r="E461" s="85" t="str">
        <f ca="1">VLOOKUP(B461,'Insumos e Serviços'!$A:$F,5,0)</f>
        <v>H</v>
      </c>
      <c r="F461" s="106">
        <v>0.38</v>
      </c>
      <c r="G461" s="88">
        <f ca="1">VLOOKUP(B461,'Insumos e Serviços'!$A:$F,6,0)</f>
        <v>17.78</v>
      </c>
      <c r="H461" s="88">
        <f t="shared" ref="H461:H469" si="22">TRUNC(F461*G461,2)</f>
        <v>6.75</v>
      </c>
    </row>
    <row r="462" spans="1:8">
      <c r="A462" s="86" t="str">
        <f ca="1">VLOOKUP(B462,'Insumos e Serviços'!$A:$F,3,0)</f>
        <v>Composição</v>
      </c>
      <c r="B462" s="100" t="s">
        <v>1082</v>
      </c>
      <c r="C462" s="85" t="str">
        <f ca="1">VLOOKUP(B462,'Insumos e Serviços'!$A:$F,2,0)</f>
        <v>SINAPI</v>
      </c>
      <c r="D462" s="86" t="str">
        <f ca="1">VLOOKUP(B462,'Insumos e Serviços'!$A:$F,4,0)</f>
        <v>ENCANADOR OU BOMBEIRO HIDRÁULICO COM ENCARGOS COMPLEMENTARES</v>
      </c>
      <c r="E462" s="85" t="str">
        <f ca="1">VLOOKUP(B462,'Insumos e Serviços'!$A:$F,5,0)</f>
        <v>H</v>
      </c>
      <c r="F462" s="106">
        <v>0.38</v>
      </c>
      <c r="G462" s="88">
        <f ca="1">VLOOKUP(B462,'Insumos e Serviços'!$A:$F,6,0)</f>
        <v>22.76</v>
      </c>
      <c r="H462" s="88">
        <f t="shared" si="22"/>
        <v>8.64</v>
      </c>
    </row>
    <row r="463" spans="1:8">
      <c r="A463" s="86" t="str">
        <f ca="1">VLOOKUP(B463,'Insumos e Serviços'!$A:$F,3,0)</f>
        <v>Insumo</v>
      </c>
      <c r="B463" s="100" t="s">
        <v>42</v>
      </c>
      <c r="C463" s="85" t="str">
        <f ca="1">VLOOKUP(B463,'Insumos e Serviços'!$A:$F,2,0)</f>
        <v>SINAPI</v>
      </c>
      <c r="D463" s="86" t="str">
        <f ca="1">VLOOKUP(B463,'Insumos e Serviços'!$A:$F,4,0)</f>
        <v>ADESIVO PLASTICO PARA PVC, FRASCO COM 850 GR</v>
      </c>
      <c r="E463" s="85" t="str">
        <f ca="1">VLOOKUP(B463,'Insumos e Serviços'!$A:$F,5,0)</f>
        <v>UN</v>
      </c>
      <c r="F463" s="106">
        <v>1.4800000000000001E-2</v>
      </c>
      <c r="G463" s="88">
        <f ca="1">VLOOKUP(B463,'Insumos e Serviços'!$A:$F,6,0)</f>
        <v>79.489999999999995</v>
      </c>
      <c r="H463" s="88">
        <f t="shared" si="22"/>
        <v>1.17</v>
      </c>
    </row>
    <row r="464" spans="1:8">
      <c r="A464" s="86" t="str">
        <f ca="1">VLOOKUP(B464,'Insumos e Serviços'!$A:$F,3,0)</f>
        <v>Insumo</v>
      </c>
      <c r="B464" s="100" t="s">
        <v>40</v>
      </c>
      <c r="C464" s="85" t="str">
        <f ca="1">VLOOKUP(B464,'Insumos e Serviços'!$A:$F,2,0)</f>
        <v>SINAPI</v>
      </c>
      <c r="D464" s="86" t="str">
        <f ca="1">VLOOKUP(B464,'Insumos e Serviços'!$A:$F,4,0)</f>
        <v>ANEL BORRACHA PARA TUBO ESGOTO PREDIAL DN 75 MM (NBR 5688)</v>
      </c>
      <c r="E464" s="85" t="str">
        <f ca="1">VLOOKUP(B464,'Insumos e Serviços'!$A:$F,5,0)</f>
        <v>UN</v>
      </c>
      <c r="F464" s="106">
        <v>1</v>
      </c>
      <c r="G464" s="88">
        <f ca="1">VLOOKUP(B464,'Insumos e Serviços'!$A:$F,6,0)</f>
        <v>2.27</v>
      </c>
      <c r="H464" s="88">
        <f t="shared" si="22"/>
        <v>2.27</v>
      </c>
    </row>
    <row r="465" spans="1:8" ht="22.5">
      <c r="A465" s="86" t="str">
        <f ca="1">VLOOKUP(B465,'Insumos e Serviços'!$A:$F,3,0)</f>
        <v>Insumo</v>
      </c>
      <c r="B465" s="100" t="s">
        <v>38</v>
      </c>
      <c r="C465" s="85" t="str">
        <f ca="1">VLOOKUP(B465,'Insumos e Serviços'!$A:$F,2,0)</f>
        <v>SINAPI</v>
      </c>
      <c r="D465" s="86" t="str">
        <f ca="1">VLOOKUP(B465,'Insumos e Serviços'!$A:$F,4,0)</f>
        <v>PASTA LUBRIFICANTE PARA TUBOS E CONEXOES COM JUNTA ELASTICA (USO EM PVC, ACO, POLIETILENO E OUTROS) ( DE *400* G)</v>
      </c>
      <c r="E465" s="85" t="str">
        <f ca="1">VLOOKUP(B465,'Insumos e Serviços'!$A:$F,5,0)</f>
        <v>UN</v>
      </c>
      <c r="F465" s="106">
        <v>0.03</v>
      </c>
      <c r="G465" s="88">
        <f ca="1">VLOOKUP(B465,'Insumos e Serviços'!$A:$F,6,0)</f>
        <v>29.1</v>
      </c>
      <c r="H465" s="88">
        <f t="shared" si="22"/>
        <v>0.87</v>
      </c>
    </row>
    <row r="466" spans="1:8">
      <c r="A466" s="86" t="str">
        <f ca="1">VLOOKUP(B466,'Insumos e Serviços'!$A:$F,3,0)</f>
        <v>Insumo</v>
      </c>
      <c r="B466" s="100" t="s">
        <v>36</v>
      </c>
      <c r="C466" s="85" t="str">
        <f ca="1">VLOOKUP(B466,'Insumos e Serviços'!$A:$F,2,0)</f>
        <v>SINAPI</v>
      </c>
      <c r="D466" s="86" t="str">
        <f ca="1">VLOOKUP(B466,'Insumos e Serviços'!$A:$F,4,0)</f>
        <v>SOLUCAO LIMPADORA PARA PVC, FRASCO COM 1000 CM3</v>
      </c>
      <c r="E466" s="85" t="str">
        <f ca="1">VLOOKUP(B466,'Insumos e Serviços'!$A:$F,5,0)</f>
        <v>UN</v>
      </c>
      <c r="F466" s="106">
        <v>2.2499999999999999E-2</v>
      </c>
      <c r="G466" s="88">
        <f ca="1">VLOOKUP(B466,'Insumos e Serviços'!$A:$F,6,0)</f>
        <v>69.03</v>
      </c>
      <c r="H466" s="88">
        <f t="shared" si="22"/>
        <v>1.55</v>
      </c>
    </row>
    <row r="467" spans="1:8">
      <c r="A467" s="86" t="str">
        <f ca="1">VLOOKUP(B467,'Insumos e Serviços'!$A:$F,3,0)</f>
        <v>Insumo</v>
      </c>
      <c r="B467" s="100" t="s">
        <v>34</v>
      </c>
      <c r="C467" s="85" t="str">
        <f ca="1">VLOOKUP(B467,'Insumos e Serviços'!$A:$F,2,0)</f>
        <v>SINAPI</v>
      </c>
      <c r="D467" s="86" t="str">
        <f ca="1">VLOOKUP(B467,'Insumos e Serviços'!$A:$F,4,0)</f>
        <v>LIXA D'AGUA EM FOLHA, GRAO 100</v>
      </c>
      <c r="E467" s="85" t="str">
        <f ca="1">VLOOKUP(B467,'Insumos e Serviços'!$A:$F,5,0)</f>
        <v>UN</v>
      </c>
      <c r="F467" s="106">
        <v>5.7000000000000002E-2</v>
      </c>
      <c r="G467" s="88">
        <f ca="1">VLOOKUP(B467,'Insumos e Serviços'!$A:$F,6,0)</f>
        <v>2.0499999999999998</v>
      </c>
      <c r="H467" s="88">
        <f t="shared" si="22"/>
        <v>0.11</v>
      </c>
    </row>
    <row r="468" spans="1:8">
      <c r="A468" s="86" t="str">
        <f ca="1">VLOOKUP(B468,'Insumos e Serviços'!$A:$F,3,0)</f>
        <v>Insumo</v>
      </c>
      <c r="B468" s="100" t="s">
        <v>32</v>
      </c>
      <c r="C468" s="85" t="str">
        <f ca="1">VLOOKUP(B468,'Insumos e Serviços'!$A:$F,2,0)</f>
        <v>Próprio</v>
      </c>
      <c r="D468" s="86" t="str">
        <f ca="1">VLOOKUP(B468,'Insumos e Serviços'!$A:$F,4,0)</f>
        <v>Tampa hermética em aço inox, DN 150mm, para fechamento de caixa sifonada</v>
      </c>
      <c r="E468" s="85" t="str">
        <f ca="1">VLOOKUP(B468,'Insumos e Serviços'!$A:$F,5,0)</f>
        <v>un</v>
      </c>
      <c r="F468" s="106">
        <v>1</v>
      </c>
      <c r="G468" s="88">
        <f ca="1">VLOOKUP(B468,'Insumos e Serviços'!$A:$F,6,0)</f>
        <v>14.47</v>
      </c>
      <c r="H468" s="88">
        <f t="shared" si="22"/>
        <v>14.47</v>
      </c>
    </row>
    <row r="469" spans="1:8" ht="15" thickBot="1">
      <c r="A469" s="86" t="str">
        <f ca="1">VLOOKUP(B469,'Insumos e Serviços'!$A:$F,3,0)</f>
        <v>Insumo</v>
      </c>
      <c r="B469" s="100" t="s">
        <v>30</v>
      </c>
      <c r="C469" s="85" t="str">
        <f ca="1">VLOOKUP(B469,'Insumos e Serviços'!$A:$F,2,0)</f>
        <v>SINAPI</v>
      </c>
      <c r="D469" s="86" t="str">
        <f ca="1">VLOOKUP(B469,'Insumos e Serviços'!$A:$F,4,0)</f>
        <v>CAIXA SIFONADA PVC, 150 X 185 X 75 MM, COM GRELHA QUADRADA BRANCA</v>
      </c>
      <c r="E469" s="85" t="str">
        <f ca="1">VLOOKUP(B469,'Insumos e Serviços'!$A:$F,5,0)</f>
        <v>UN</v>
      </c>
      <c r="F469" s="106">
        <v>1</v>
      </c>
      <c r="G469" s="88">
        <f ca="1">VLOOKUP(B469,'Insumos e Serviços'!$A:$F,6,0)</f>
        <v>57.7</v>
      </c>
      <c r="H469" s="88">
        <f t="shared" si="22"/>
        <v>57.7</v>
      </c>
    </row>
    <row r="470" spans="1:8" ht="15" thickTop="1">
      <c r="A470" s="151"/>
      <c r="B470" s="151"/>
      <c r="C470" s="151"/>
      <c r="D470" s="151"/>
      <c r="E470" s="151"/>
      <c r="F470" s="151"/>
      <c r="G470" s="151"/>
      <c r="H470" s="151"/>
    </row>
    <row r="471" spans="1:8">
      <c r="A471" s="107" t="s">
        <v>893</v>
      </c>
      <c r="B471" s="108"/>
      <c r="C471" s="107"/>
      <c r="D471" s="107" t="s">
        <v>853</v>
      </c>
      <c r="E471" s="108"/>
      <c r="F471" s="109"/>
      <c r="G471" s="110"/>
      <c r="H471" s="110"/>
    </row>
    <row r="472" spans="1:8" ht="22.5">
      <c r="A472" s="150" t="s">
        <v>894</v>
      </c>
      <c r="B472" s="102" t="str">
        <f ca="1">VLOOKUP(A472,'Orçamento Sintético'!$A:$H,2,0)</f>
        <v xml:space="preserve"> MPDFT0109 </v>
      </c>
      <c r="C472" s="102" t="str">
        <f ca="1">VLOOKUP(A472,'Orçamento Sintético'!$A:$H,3,0)</f>
        <v>Próprio</v>
      </c>
      <c r="D472" s="101" t="str">
        <f ca="1">VLOOKUP(A472,'Orçamento Sintético'!$A:$H,4,0)</f>
        <v>Copia da CPOS (04.30.060) - Remoção de tubulação hidráulica em geral, incluindo conexões, caixas e ralos</v>
      </c>
      <c r="E472" s="102" t="str">
        <f ca="1">VLOOKUP(A472,'Orçamento Sintético'!$A:$H,5,0)</f>
        <v>m</v>
      </c>
      <c r="F472" s="103"/>
      <c r="G472" s="104"/>
      <c r="H472" s="105">
        <f>SUM(H473)</f>
        <v>6.86</v>
      </c>
    </row>
    <row r="473" spans="1:8" ht="15" thickBot="1">
      <c r="A473" s="86" t="str">
        <f ca="1">VLOOKUP(B473,'Insumos e Serviços'!$A:$F,3,0)</f>
        <v>Composição</v>
      </c>
      <c r="B473" s="100" t="s">
        <v>1054</v>
      </c>
      <c r="C473" s="85" t="str">
        <f ca="1">VLOOKUP(B473,'Insumos e Serviços'!$A:$F,2,0)</f>
        <v>SINAPI</v>
      </c>
      <c r="D473" s="86" t="str">
        <f ca="1">VLOOKUP(B473,'Insumos e Serviços'!$A:$F,4,0)</f>
        <v>SERVENTE COM ENCARGOS COMPLEMENTARES</v>
      </c>
      <c r="E473" s="85" t="str">
        <f ca="1">VLOOKUP(B473,'Insumos e Serviços'!$A:$F,5,0)</f>
        <v>H</v>
      </c>
      <c r="F473" s="106">
        <v>0.4</v>
      </c>
      <c r="G473" s="88">
        <f ca="1">VLOOKUP(B473,'Insumos e Serviços'!$A:$F,6,0)</f>
        <v>17.170000000000002</v>
      </c>
      <c r="H473" s="88">
        <f>TRUNC(F473*G473,2)</f>
        <v>6.86</v>
      </c>
    </row>
    <row r="474" spans="1:8" ht="15" thickTop="1">
      <c r="A474" s="151"/>
      <c r="B474" s="151"/>
      <c r="C474" s="151"/>
      <c r="D474" s="151"/>
      <c r="E474" s="151"/>
      <c r="F474" s="151"/>
      <c r="G474" s="151"/>
      <c r="H474" s="151"/>
    </row>
    <row r="475" spans="1:8">
      <c r="A475" s="146" t="s">
        <v>907</v>
      </c>
      <c r="B475" s="146"/>
      <c r="C475" s="146"/>
      <c r="D475" s="146" t="s">
        <v>908</v>
      </c>
      <c r="E475" s="147"/>
      <c r="F475" s="148"/>
      <c r="G475" s="146"/>
      <c r="H475" s="149"/>
    </row>
    <row r="476" spans="1:8">
      <c r="A476" s="81" t="s">
        <v>909</v>
      </c>
      <c r="B476" s="81"/>
      <c r="C476" s="81"/>
      <c r="D476" s="81" t="s">
        <v>910</v>
      </c>
      <c r="E476" s="81"/>
      <c r="F476" s="82"/>
      <c r="G476" s="81"/>
      <c r="H476" s="83"/>
    </row>
    <row r="477" spans="1:8">
      <c r="A477" s="107" t="s">
        <v>911</v>
      </c>
      <c r="B477" s="108"/>
      <c r="C477" s="107"/>
      <c r="D477" s="107" t="s">
        <v>912</v>
      </c>
      <c r="E477" s="108"/>
      <c r="F477" s="109"/>
      <c r="G477" s="110"/>
      <c r="H477" s="110"/>
    </row>
    <row r="478" spans="1:8">
      <c r="A478" s="150" t="s">
        <v>913</v>
      </c>
      <c r="B478" s="102" t="str">
        <f ca="1">VLOOKUP(A478,'Orçamento Sintético'!$A:$H,2,0)</f>
        <v xml:space="preserve"> MPDFT0927 </v>
      </c>
      <c r="C478" s="102" t="str">
        <f ca="1">VLOOKUP(A478,'Orçamento Sintético'!$A:$H,3,0)</f>
        <v>Próprio</v>
      </c>
      <c r="D478" s="101" t="str">
        <f ca="1">VLOOKUP(A478,'Orçamento Sintético'!$A:$H,4,0)</f>
        <v>Quadro QT-N-SS - PJDIJ e PJSA</v>
      </c>
      <c r="E478" s="102" t="str">
        <f ca="1">VLOOKUP(A478,'Orçamento Sintético'!$A:$H,5,0)</f>
        <v>un</v>
      </c>
      <c r="F478" s="103"/>
      <c r="G478" s="104"/>
      <c r="H478" s="105">
        <f>SUM(H479:H481)</f>
        <v>8331.4</v>
      </c>
    </row>
    <row r="479" spans="1:8">
      <c r="A479" s="86" t="str">
        <f ca="1">VLOOKUP(B479,'Insumos e Serviços'!$A:$F,3,0)</f>
        <v>Composição</v>
      </c>
      <c r="B479" s="100" t="s">
        <v>1094</v>
      </c>
      <c r="C479" s="85" t="str">
        <f ca="1">VLOOKUP(B479,'Insumos e Serviços'!$A:$F,2,0)</f>
        <v>SINAPI</v>
      </c>
      <c r="D479" s="86" t="str">
        <f ca="1">VLOOKUP(B479,'Insumos e Serviços'!$A:$F,4,0)</f>
        <v>AUXILIAR DE ELETRICISTA COM ENCARGOS COMPLEMENTARES</v>
      </c>
      <c r="E479" s="85" t="str">
        <f ca="1">VLOOKUP(B479,'Insumos e Serviços'!$A:$F,5,0)</f>
        <v>H</v>
      </c>
      <c r="F479" s="106">
        <v>10</v>
      </c>
      <c r="G479" s="88">
        <f ca="1">VLOOKUP(B479,'Insumos e Serviços'!$A:$F,6,0)</f>
        <v>18.28</v>
      </c>
      <c r="H479" s="88">
        <f>TRUNC(F479*G479,2)</f>
        <v>182.8</v>
      </c>
    </row>
    <row r="480" spans="1:8">
      <c r="A480" s="86" t="str">
        <f ca="1">VLOOKUP(B480,'Insumos e Serviços'!$A:$F,3,0)</f>
        <v>Composição</v>
      </c>
      <c r="B480" s="100" t="s">
        <v>1096</v>
      </c>
      <c r="C480" s="85" t="str">
        <f ca="1">VLOOKUP(B480,'Insumos e Serviços'!$A:$F,2,0)</f>
        <v>SINAPI</v>
      </c>
      <c r="D480" s="86" t="str">
        <f ca="1">VLOOKUP(B480,'Insumos e Serviços'!$A:$F,4,0)</f>
        <v>ELETRICISTA COM ENCARGOS COMPLEMENTARES</v>
      </c>
      <c r="E480" s="85" t="str">
        <f ca="1">VLOOKUP(B480,'Insumos e Serviços'!$A:$F,5,0)</f>
        <v>H</v>
      </c>
      <c r="F480" s="106">
        <v>10</v>
      </c>
      <c r="G480" s="88">
        <f ca="1">VLOOKUP(B480,'Insumos e Serviços'!$A:$F,6,0)</f>
        <v>23.44</v>
      </c>
      <c r="H480" s="88">
        <f>TRUNC(F480*G480,2)</f>
        <v>234.4</v>
      </c>
    </row>
    <row r="481" spans="1:8" ht="15" thickBot="1">
      <c r="A481" s="86" t="str">
        <f ca="1">VLOOKUP(B481,'Insumos e Serviços'!$A:$F,3,0)</f>
        <v>Insumo</v>
      </c>
      <c r="B481" s="100" t="s">
        <v>24</v>
      </c>
      <c r="C481" s="85" t="str">
        <f ca="1">VLOOKUP(B481,'Insumos e Serviços'!$A:$F,2,0)</f>
        <v>Próprio</v>
      </c>
      <c r="D481" s="86" t="str">
        <f ca="1">VLOOKUP(B481,'Insumos e Serviços'!$A:$F,4,0)</f>
        <v>Quadro QT-N-SS - PJDIJ e PJSA</v>
      </c>
      <c r="E481" s="85" t="str">
        <f ca="1">VLOOKUP(B481,'Insumos e Serviços'!$A:$F,5,0)</f>
        <v>un</v>
      </c>
      <c r="F481" s="106">
        <v>1</v>
      </c>
      <c r="G481" s="88">
        <f ca="1">VLOOKUP(B481,'Insumos e Serviços'!$A:$F,6,0)</f>
        <v>7914.2</v>
      </c>
      <c r="H481" s="88">
        <f>TRUNC(F481*G481,2)</f>
        <v>7914.2</v>
      </c>
    </row>
    <row r="482" spans="1:8" ht="15" thickTop="1">
      <c r="A482" s="151"/>
      <c r="B482" s="151"/>
      <c r="C482" s="151"/>
      <c r="D482" s="151"/>
      <c r="E482" s="151"/>
      <c r="F482" s="151"/>
      <c r="G482" s="151"/>
      <c r="H482" s="151"/>
    </row>
    <row r="483" spans="1:8">
      <c r="A483" s="107" t="s">
        <v>925</v>
      </c>
      <c r="B483" s="108"/>
      <c r="C483" s="107"/>
      <c r="D483" s="107" t="s">
        <v>926</v>
      </c>
      <c r="E483" s="108"/>
      <c r="F483" s="109"/>
      <c r="G483" s="110"/>
      <c r="H483" s="110"/>
    </row>
    <row r="484" spans="1:8" ht="22.5">
      <c r="A484" s="150" t="s">
        <v>933</v>
      </c>
      <c r="B484" s="102" t="str">
        <f ca="1">VLOOKUP(A484,'Orçamento Sintético'!$A:$H,2,0)</f>
        <v xml:space="preserve"> MPDFT0925 </v>
      </c>
      <c r="C484" s="102" t="str">
        <f ca="1">VLOOKUP(A484,'Orçamento Sintético'!$A:$H,3,0)</f>
        <v>Próprio</v>
      </c>
      <c r="D484" s="101" t="str">
        <f ca="1">VLOOKUP(A484,'Orçamento Sintético'!$A:$H,4,0)</f>
        <v>Cópia da CPOS (37.25.090) - Disjuntor tripolar caixa moldada 63A 50kA/380V Schneider LV429006+LV429032</v>
      </c>
      <c r="E484" s="102" t="str">
        <f ca="1">VLOOKUP(A484,'Orçamento Sintético'!$A:$H,5,0)</f>
        <v>un</v>
      </c>
      <c r="F484" s="103"/>
      <c r="G484" s="104"/>
      <c r="H484" s="105">
        <f>SUM(H485:H488)</f>
        <v>3325.8399999999997</v>
      </c>
    </row>
    <row r="485" spans="1:8">
      <c r="A485" s="86" t="str">
        <f ca="1">VLOOKUP(B485,'Insumos e Serviços'!$A:$F,3,0)</f>
        <v>Composição</v>
      </c>
      <c r="B485" s="100" t="s">
        <v>1090</v>
      </c>
      <c r="C485" s="85" t="str">
        <f ca="1">VLOOKUP(B485,'Insumos e Serviços'!$A:$F,2,0)</f>
        <v>SINAPI</v>
      </c>
      <c r="D485" s="86" t="str">
        <f ca="1">VLOOKUP(B485,'Insumos e Serviços'!$A:$F,4,0)</f>
        <v>MONTADOR DE ELETROELETRÔNICOS COM ENCARGOS COMPLEMENTARES</v>
      </c>
      <c r="E485" s="85" t="str">
        <f ca="1">VLOOKUP(B485,'Insumos e Serviços'!$A:$F,5,0)</f>
        <v>H</v>
      </c>
      <c r="F485" s="106">
        <v>1</v>
      </c>
      <c r="G485" s="88">
        <f ca="1">VLOOKUP(B485,'Insumos e Serviços'!$A:$F,6,0)</f>
        <v>22.43</v>
      </c>
      <c r="H485" s="88">
        <f>TRUNC(F485*G485,2)</f>
        <v>22.43</v>
      </c>
    </row>
    <row r="486" spans="1:8">
      <c r="A486" s="86" t="str">
        <f ca="1">VLOOKUP(B486,'Insumos e Serviços'!$A:$F,3,0)</f>
        <v>Composição</v>
      </c>
      <c r="B486" s="100" t="s">
        <v>1096</v>
      </c>
      <c r="C486" s="85" t="str">
        <f ca="1">VLOOKUP(B486,'Insumos e Serviços'!$A:$F,2,0)</f>
        <v>SINAPI</v>
      </c>
      <c r="D486" s="86" t="str">
        <f ca="1">VLOOKUP(B486,'Insumos e Serviços'!$A:$F,4,0)</f>
        <v>ELETRICISTA COM ENCARGOS COMPLEMENTARES</v>
      </c>
      <c r="E486" s="85" t="str">
        <f ca="1">VLOOKUP(B486,'Insumos e Serviços'!$A:$F,5,0)</f>
        <v>H</v>
      </c>
      <c r="F486" s="106">
        <v>2</v>
      </c>
      <c r="G486" s="88">
        <f ca="1">VLOOKUP(B486,'Insumos e Serviços'!$A:$F,6,0)</f>
        <v>23.44</v>
      </c>
      <c r="H486" s="88">
        <f>TRUNC(F486*G486,2)</f>
        <v>46.88</v>
      </c>
    </row>
    <row r="487" spans="1:8">
      <c r="A487" s="86" t="str">
        <f ca="1">VLOOKUP(B487,'Insumos e Serviços'!$A:$F,3,0)</f>
        <v>Composição</v>
      </c>
      <c r="B487" s="100" t="s">
        <v>1094</v>
      </c>
      <c r="C487" s="85" t="str">
        <f ca="1">VLOOKUP(B487,'Insumos e Serviços'!$A:$F,2,0)</f>
        <v>SINAPI</v>
      </c>
      <c r="D487" s="86" t="str">
        <f ca="1">VLOOKUP(B487,'Insumos e Serviços'!$A:$F,4,0)</f>
        <v>AUXILIAR DE ELETRICISTA COM ENCARGOS COMPLEMENTARES</v>
      </c>
      <c r="E487" s="85" t="str">
        <f ca="1">VLOOKUP(B487,'Insumos e Serviços'!$A:$F,5,0)</f>
        <v>H</v>
      </c>
      <c r="F487" s="106">
        <v>2</v>
      </c>
      <c r="G487" s="88">
        <f ca="1">VLOOKUP(B487,'Insumos e Serviços'!$A:$F,6,0)</f>
        <v>18.28</v>
      </c>
      <c r="H487" s="88">
        <f>TRUNC(F487*G487,2)</f>
        <v>36.56</v>
      </c>
    </row>
    <row r="488" spans="1:8" ht="23.25" thickBot="1">
      <c r="A488" s="86" t="str">
        <f ca="1">VLOOKUP(B488,'Insumos e Serviços'!$A:$F,3,0)</f>
        <v>Insumo</v>
      </c>
      <c r="B488" s="100" t="s">
        <v>23</v>
      </c>
      <c r="C488" s="85" t="str">
        <f ca="1">VLOOKUP(B488,'Insumos e Serviços'!$A:$F,2,0)</f>
        <v>Próprio</v>
      </c>
      <c r="D488" s="86" t="str">
        <f ca="1">VLOOKUP(B488,'Insumos e Serviços'!$A:$F,4,0)</f>
        <v>Disjunto tripolar caixa moldada 63A 50kA/380V Schneider, inclusive disparador, LV429006+LV429032</v>
      </c>
      <c r="E488" s="85" t="str">
        <f ca="1">VLOOKUP(B488,'Insumos e Serviços'!$A:$F,5,0)</f>
        <v>un</v>
      </c>
      <c r="F488" s="106">
        <v>1</v>
      </c>
      <c r="G488" s="88">
        <f ca="1">VLOOKUP(B488,'Insumos e Serviços'!$A:$F,6,0)</f>
        <v>3219.97</v>
      </c>
      <c r="H488" s="88">
        <f>TRUNC(F488*G488,2)</f>
        <v>3219.97</v>
      </c>
    </row>
    <row r="489" spans="1:8" ht="15" thickTop="1">
      <c r="A489" s="151"/>
      <c r="B489" s="151"/>
      <c r="C489" s="151"/>
      <c r="D489" s="151"/>
      <c r="E489" s="151"/>
      <c r="F489" s="151"/>
      <c r="G489" s="151"/>
      <c r="H489" s="151"/>
    </row>
    <row r="490" spans="1:8" ht="22.5">
      <c r="A490" s="150" t="s">
        <v>936</v>
      </c>
      <c r="B490" s="102" t="str">
        <f ca="1">VLOOKUP(A490,'Orçamento Sintético'!$A:$H,2,0)</f>
        <v xml:space="preserve"> MPDFT0359 </v>
      </c>
      <c r="C490" s="102" t="str">
        <f ca="1">VLOOKUP(A490,'Orçamento Sintético'!$A:$H,3,0)</f>
        <v>Próprio</v>
      </c>
      <c r="D490" s="101" t="str">
        <f ca="1">VLOOKUP(A490,'Orçamento Sintético'!$A:$H,4,0)</f>
        <v>Copia da CPOS (69.03.310) - Ponto de tomada no piso para equipamento de rede (PTER) = 1 ponto de tomada simples normal + 1 ponto de rede simples</v>
      </c>
      <c r="E490" s="102" t="str">
        <f ca="1">VLOOKUP(A490,'Orçamento Sintético'!$A:$H,5,0)</f>
        <v>un</v>
      </c>
      <c r="F490" s="103"/>
      <c r="G490" s="104"/>
      <c r="H490" s="105">
        <f>SUM(H491:H497)</f>
        <v>244.5</v>
      </c>
    </row>
    <row r="491" spans="1:8">
      <c r="A491" s="86" t="str">
        <f ca="1">VLOOKUP(B491,'Insumos e Serviços'!$A:$F,3,0)</f>
        <v>Composição</v>
      </c>
      <c r="B491" s="100" t="s">
        <v>1096</v>
      </c>
      <c r="C491" s="85" t="str">
        <f ca="1">VLOOKUP(B491,'Insumos e Serviços'!$A:$F,2,0)</f>
        <v>SINAPI</v>
      </c>
      <c r="D491" s="86" t="str">
        <f ca="1">VLOOKUP(B491,'Insumos e Serviços'!$A:$F,4,0)</f>
        <v>ELETRICISTA COM ENCARGOS COMPLEMENTARES</v>
      </c>
      <c r="E491" s="85" t="str">
        <f ca="1">VLOOKUP(B491,'Insumos e Serviços'!$A:$F,5,0)</f>
        <v>H</v>
      </c>
      <c r="F491" s="106">
        <v>0.60619999999999996</v>
      </c>
      <c r="G491" s="88">
        <f ca="1">VLOOKUP(B491,'Insumos e Serviços'!$A:$F,6,0)</f>
        <v>23.44</v>
      </c>
      <c r="H491" s="88">
        <f t="shared" ref="H491:H497" si="23">TRUNC(F491*G491,2)</f>
        <v>14.2</v>
      </c>
    </row>
    <row r="492" spans="1:8">
      <c r="A492" s="86" t="str">
        <f ca="1">VLOOKUP(B492,'Insumos e Serviços'!$A:$F,3,0)</f>
        <v>Composição</v>
      </c>
      <c r="B492" s="100" t="s">
        <v>1094</v>
      </c>
      <c r="C492" s="85" t="str">
        <f ca="1">VLOOKUP(B492,'Insumos e Serviços'!$A:$F,2,0)</f>
        <v>SINAPI</v>
      </c>
      <c r="D492" s="86" t="str">
        <f ca="1">VLOOKUP(B492,'Insumos e Serviços'!$A:$F,4,0)</f>
        <v>AUXILIAR DE ELETRICISTA COM ENCARGOS COMPLEMENTARES</v>
      </c>
      <c r="E492" s="85" t="str">
        <f ca="1">VLOOKUP(B492,'Insumos e Serviços'!$A:$F,5,0)</f>
        <v>H</v>
      </c>
      <c r="F492" s="106">
        <v>0.60619999999999996</v>
      </c>
      <c r="G492" s="88">
        <f ca="1">VLOOKUP(B492,'Insumos e Serviços'!$A:$F,6,0)</f>
        <v>18.28</v>
      </c>
      <c r="H492" s="88">
        <f t="shared" si="23"/>
        <v>11.08</v>
      </c>
    </row>
    <row r="493" spans="1:8" ht="22.5">
      <c r="A493" s="86" t="str">
        <f ca="1">VLOOKUP(B493,'Insumos e Serviços'!$A:$F,3,0)</f>
        <v>Composição</v>
      </c>
      <c r="B493" s="100" t="s">
        <v>13</v>
      </c>
      <c r="C493" s="85" t="str">
        <f ca="1">VLOOKUP(B493,'Insumos e Serviços'!$A:$F,2,0)</f>
        <v>SINAPI</v>
      </c>
      <c r="D493" s="86" t="str">
        <f ca="1">VLOOKUP(B493,'Insumos e Serviços'!$A:$F,4,0)</f>
        <v>TOMADA BAIXA DE EMBUTIR (1 MÓDULO), 2P+T 10 A, SEM SUPORTE E SEM PLACA - FORNECIMENTO E INSTALAÇÃO. AF_12/2015</v>
      </c>
      <c r="E493" s="85" t="str">
        <f ca="1">VLOOKUP(B493,'Insumos e Serviços'!$A:$F,5,0)</f>
        <v>UN</v>
      </c>
      <c r="F493" s="106">
        <v>1</v>
      </c>
      <c r="G493" s="88">
        <f ca="1">VLOOKUP(B493,'Insumos e Serviços'!$A:$F,6,0)</f>
        <v>16.59</v>
      </c>
      <c r="H493" s="88">
        <f t="shared" si="23"/>
        <v>16.59</v>
      </c>
    </row>
    <row r="494" spans="1:8" ht="33.75">
      <c r="A494" s="86" t="str">
        <f ca="1">VLOOKUP(B494,'Insumos e Serviços'!$A:$F,3,0)</f>
        <v>Insumo</v>
      </c>
      <c r="B494" s="100" t="s">
        <v>11</v>
      </c>
      <c r="C494" s="85" t="str">
        <f ca="1">VLOOKUP(B494,'Insumos e Serviços'!$A:$F,2,0)</f>
        <v>Próprio</v>
      </c>
      <c r="D494" s="86" t="str">
        <f ca="1">VLOOKUP(B494,'Insumos e Serviços'!$A:$F,4,0)</f>
        <v>Caixa de tomada para estação de trabalho, instalada em piso elevado em placas, incluindo tampa de alumínio, suporte para 3 tomadas de energia e suporte para 4 tomadas tipo RJ. Fab. Mopa, ref. 147-11-PR, 145-21-TB, 149-0355-PR, 149-12-PR.</v>
      </c>
      <c r="E494" s="85" t="str">
        <f ca="1">VLOOKUP(B494,'Insumos e Serviços'!$A:$F,5,0)</f>
        <v>cj</v>
      </c>
      <c r="F494" s="106">
        <v>1</v>
      </c>
      <c r="G494" s="88">
        <f ca="1">VLOOKUP(B494,'Insumos e Serviços'!$A:$F,6,0)</f>
        <v>173.82</v>
      </c>
      <c r="H494" s="88">
        <f t="shared" si="23"/>
        <v>173.82</v>
      </c>
    </row>
    <row r="495" spans="1:8">
      <c r="A495" s="86" t="str">
        <f ca="1">VLOOKUP(B495,'Insumos e Serviços'!$A:$F,3,0)</f>
        <v>Insumo</v>
      </c>
      <c r="B495" s="100" t="s">
        <v>19</v>
      </c>
      <c r="C495" s="85" t="str">
        <f ca="1">VLOOKUP(B495,'Insumos e Serviços'!$A:$F,2,0)</f>
        <v>SINAPI</v>
      </c>
      <c r="D495" s="86" t="str">
        <f ca="1">VLOOKUP(B495,'Insumos e Serviços'!$A:$F,4,0)</f>
        <v>CONECTOR FEMEA RJ - 45, CATEGORIA 6</v>
      </c>
      <c r="E495" s="85" t="str">
        <f ca="1">VLOOKUP(B495,'Insumos e Serviços'!$A:$F,5,0)</f>
        <v>UN</v>
      </c>
      <c r="F495" s="106">
        <v>1</v>
      </c>
      <c r="G495" s="88">
        <f ca="1">VLOOKUP(B495,'Insumos e Serviços'!$A:$F,6,0)</f>
        <v>17.46</v>
      </c>
      <c r="H495" s="88">
        <f t="shared" si="23"/>
        <v>17.46</v>
      </c>
    </row>
    <row r="496" spans="1:8">
      <c r="A496" s="86" t="str">
        <f ca="1">VLOOKUP(B496,'Insumos e Serviços'!$A:$F,3,0)</f>
        <v>Insumo</v>
      </c>
      <c r="B496" s="100" t="s">
        <v>17</v>
      </c>
      <c r="C496" s="85" t="str">
        <f ca="1">VLOOKUP(B496,'Insumos e Serviços'!$A:$F,2,0)</f>
        <v>Próprio</v>
      </c>
      <c r="D496" s="86" t="str">
        <f ca="1">VLOOKUP(B496,'Insumos e Serviços'!$A:$F,4,0)</f>
        <v>Tampão para suporte de tomadas RJ,fabricação MOPA. Ref: 149-21</v>
      </c>
      <c r="E496" s="85" t="str">
        <f ca="1">VLOOKUP(B496,'Insumos e Serviços'!$A:$F,5,0)</f>
        <v>un</v>
      </c>
      <c r="F496" s="106">
        <v>3</v>
      </c>
      <c r="G496" s="88">
        <f ca="1">VLOOKUP(B496,'Insumos e Serviços'!$A:$F,6,0)</f>
        <v>0.77</v>
      </c>
      <c r="H496" s="88">
        <f t="shared" si="23"/>
        <v>2.31</v>
      </c>
    </row>
    <row r="497" spans="1:8" ht="15" thickBot="1">
      <c r="A497" s="86" t="str">
        <f ca="1">VLOOKUP(B497,'Insumos e Serviços'!$A:$F,3,0)</f>
        <v>Insumo</v>
      </c>
      <c r="B497" s="100" t="s">
        <v>9</v>
      </c>
      <c r="C497" s="85" t="str">
        <f ca="1">VLOOKUP(B497,'Insumos e Serviços'!$A:$F,2,0)</f>
        <v>Próprio</v>
      </c>
      <c r="D497" s="86" t="str">
        <f ca="1">VLOOKUP(B497,'Insumos e Serviços'!$A:$F,4,0)</f>
        <v>Tampão para suporte de tomadas 1 módulo de tomada PIAL,fabricação MOPA. Ref: 149-141</v>
      </c>
      <c r="E497" s="85" t="str">
        <f ca="1">VLOOKUP(B497,'Insumos e Serviços'!$A:$F,5,0)</f>
        <v>un</v>
      </c>
      <c r="F497" s="106">
        <v>2</v>
      </c>
      <c r="G497" s="88">
        <f ca="1">VLOOKUP(B497,'Insumos e Serviços'!$A:$F,6,0)</f>
        <v>4.5199999999999996</v>
      </c>
      <c r="H497" s="88">
        <f t="shared" si="23"/>
        <v>9.0399999999999991</v>
      </c>
    </row>
    <row r="498" spans="1:8" ht="15" thickTop="1">
      <c r="A498" s="151"/>
      <c r="B498" s="151"/>
      <c r="C498" s="151"/>
      <c r="D498" s="151"/>
      <c r="E498" s="151"/>
      <c r="F498" s="151"/>
      <c r="G498" s="151"/>
      <c r="H498" s="151"/>
    </row>
    <row r="499" spans="1:8" ht="33.75">
      <c r="A499" s="150" t="s">
        <v>939</v>
      </c>
      <c r="B499" s="102" t="str">
        <f ca="1">VLOOKUP(A499,'Orçamento Sintético'!$A:$H,2,0)</f>
        <v xml:space="preserve"> MPDFT0358 </v>
      </c>
      <c r="C499" s="102" t="str">
        <f ca="1">VLOOKUP(A499,'Orçamento Sintético'!$A:$H,3,0)</f>
        <v>Próprio</v>
      </c>
      <c r="D499" s="101" t="str">
        <f ca="1">VLOOKUP(A499,'Orçamento Sintético'!$A:$H,4,0)</f>
        <v>Copia da CPOS (69.03.310) - Ponto de tomada no piso para estação de trabalho (PTET)= 1 ponto de tomada duplo essencial + 1 ponto de tomada simples normal + 1 ponto de rede duplo</v>
      </c>
      <c r="E499" s="102" t="str">
        <f ca="1">VLOOKUP(A499,'Orçamento Sintético'!$A:$H,5,0)</f>
        <v>un</v>
      </c>
      <c r="F499" s="103"/>
      <c r="G499" s="104"/>
      <c r="H499" s="105">
        <f>SUM(H500:H506)</f>
        <v>313.88</v>
      </c>
    </row>
    <row r="500" spans="1:8" ht="22.5">
      <c r="A500" s="86" t="str">
        <f ca="1">VLOOKUP(B500,'Insumos e Serviços'!$A:$F,3,0)</f>
        <v>Composição</v>
      </c>
      <c r="B500" s="100" t="s">
        <v>21</v>
      </c>
      <c r="C500" s="85" t="str">
        <f ca="1">VLOOKUP(B500,'Insumos e Serviços'!$A:$F,2,0)</f>
        <v>SINAPI</v>
      </c>
      <c r="D500" s="86" t="str">
        <f ca="1">VLOOKUP(B500,'Insumos e Serviços'!$A:$F,4,0)</f>
        <v>TOMADA BAIXA DE EMBUTIR (3 MÓDULOS), 2P+T 10 A, SEM SUPORTE E SEM PLACA - FORNECIMENTO E INSTALAÇÃO. AF_12/2015</v>
      </c>
      <c r="E500" s="85" t="str">
        <f ca="1">VLOOKUP(B500,'Insumos e Serviços'!$A:$F,5,0)</f>
        <v>UN</v>
      </c>
      <c r="F500" s="106">
        <v>1</v>
      </c>
      <c r="G500" s="88">
        <f ca="1">VLOOKUP(B500,'Insumos e Serviços'!$A:$F,6,0)</f>
        <v>44.71</v>
      </c>
      <c r="H500" s="88">
        <f t="shared" ref="H500:H506" si="24">TRUNC(F500*G500,2)</f>
        <v>44.71</v>
      </c>
    </row>
    <row r="501" spans="1:8">
      <c r="A501" s="86" t="str">
        <f ca="1">VLOOKUP(B501,'Insumos e Serviços'!$A:$F,3,0)</f>
        <v>Composição</v>
      </c>
      <c r="B501" s="100" t="s">
        <v>1096</v>
      </c>
      <c r="C501" s="85" t="str">
        <f ca="1">VLOOKUP(B501,'Insumos e Serviços'!$A:$F,2,0)</f>
        <v>SINAPI</v>
      </c>
      <c r="D501" s="86" t="str">
        <f ca="1">VLOOKUP(B501,'Insumos e Serviços'!$A:$F,4,0)</f>
        <v>ELETRICISTA COM ENCARGOS COMPLEMENTARES</v>
      </c>
      <c r="E501" s="85" t="str">
        <f ca="1">VLOOKUP(B501,'Insumos e Serviços'!$A:$F,5,0)</f>
        <v>H</v>
      </c>
      <c r="F501" s="106">
        <v>0.81240000000000001</v>
      </c>
      <c r="G501" s="88">
        <f ca="1">VLOOKUP(B501,'Insumos e Serviços'!$A:$F,6,0)</f>
        <v>23.44</v>
      </c>
      <c r="H501" s="88">
        <f t="shared" si="24"/>
        <v>19.04</v>
      </c>
    </row>
    <row r="502" spans="1:8">
      <c r="A502" s="86" t="str">
        <f ca="1">VLOOKUP(B502,'Insumos e Serviços'!$A:$F,3,0)</f>
        <v>Composição</v>
      </c>
      <c r="B502" s="100" t="s">
        <v>1094</v>
      </c>
      <c r="C502" s="85" t="str">
        <f ca="1">VLOOKUP(B502,'Insumos e Serviços'!$A:$F,2,0)</f>
        <v>SINAPI</v>
      </c>
      <c r="D502" s="86" t="str">
        <f ca="1">VLOOKUP(B502,'Insumos e Serviços'!$A:$F,4,0)</f>
        <v>AUXILIAR DE ELETRICISTA COM ENCARGOS COMPLEMENTARES</v>
      </c>
      <c r="E502" s="85" t="str">
        <f ca="1">VLOOKUP(B502,'Insumos e Serviços'!$A:$F,5,0)</f>
        <v>H</v>
      </c>
      <c r="F502" s="106">
        <v>0.81240000000000001</v>
      </c>
      <c r="G502" s="88">
        <f ca="1">VLOOKUP(B502,'Insumos e Serviços'!$A:$F,6,0)</f>
        <v>18.28</v>
      </c>
      <c r="H502" s="88">
        <f t="shared" si="24"/>
        <v>14.85</v>
      </c>
    </row>
    <row r="503" spans="1:8" ht="33.75">
      <c r="A503" s="86" t="str">
        <f ca="1">VLOOKUP(B503,'Insumos e Serviços'!$A:$F,3,0)</f>
        <v>Insumo</v>
      </c>
      <c r="B503" s="100" t="s">
        <v>11</v>
      </c>
      <c r="C503" s="85" t="str">
        <f ca="1">VLOOKUP(B503,'Insumos e Serviços'!$A:$F,2,0)</f>
        <v>Próprio</v>
      </c>
      <c r="D503" s="86" t="str">
        <f ca="1">VLOOKUP(B503,'Insumos e Serviços'!$A:$F,4,0)</f>
        <v>Caixa de tomada para estação de trabalho, instalada em piso elevado em placas, incluindo tampa de alumínio, suporte para 3 tomadas de energia e suporte para 4 tomadas tipo RJ. Fab. Mopa, ref. 147-11-PR, 145-21-TB, 149-0355-PR, 149-12-PR.</v>
      </c>
      <c r="E503" s="85" t="str">
        <f ca="1">VLOOKUP(B503,'Insumos e Serviços'!$A:$F,5,0)</f>
        <v>cj</v>
      </c>
      <c r="F503" s="106">
        <v>1</v>
      </c>
      <c r="G503" s="88">
        <f ca="1">VLOOKUP(B503,'Insumos e Serviços'!$A:$F,6,0)</f>
        <v>173.82</v>
      </c>
      <c r="H503" s="88">
        <f t="shared" si="24"/>
        <v>173.82</v>
      </c>
    </row>
    <row r="504" spans="1:8">
      <c r="A504" s="86" t="str">
        <f ca="1">VLOOKUP(B504,'Insumos e Serviços'!$A:$F,3,0)</f>
        <v>Insumo</v>
      </c>
      <c r="B504" s="100" t="s">
        <v>19</v>
      </c>
      <c r="C504" s="85" t="str">
        <f ca="1">VLOOKUP(B504,'Insumos e Serviços'!$A:$F,2,0)</f>
        <v>SINAPI</v>
      </c>
      <c r="D504" s="86" t="str">
        <f ca="1">VLOOKUP(B504,'Insumos e Serviços'!$A:$F,4,0)</f>
        <v>CONECTOR FEMEA RJ - 45, CATEGORIA 6</v>
      </c>
      <c r="E504" s="85" t="str">
        <f ca="1">VLOOKUP(B504,'Insumos e Serviços'!$A:$F,5,0)</f>
        <v>UN</v>
      </c>
      <c r="F504" s="106">
        <v>2</v>
      </c>
      <c r="G504" s="88">
        <f ca="1">VLOOKUP(B504,'Insumos e Serviços'!$A:$F,6,0)</f>
        <v>17.46</v>
      </c>
      <c r="H504" s="88">
        <f t="shared" si="24"/>
        <v>34.92</v>
      </c>
    </row>
    <row r="505" spans="1:8">
      <c r="A505" s="86" t="str">
        <f ca="1">VLOOKUP(B505,'Insumos e Serviços'!$A:$F,3,0)</f>
        <v>Insumo</v>
      </c>
      <c r="B505" s="100" t="s">
        <v>17</v>
      </c>
      <c r="C505" s="85" t="str">
        <f ca="1">VLOOKUP(B505,'Insumos e Serviços'!$A:$F,2,0)</f>
        <v>Próprio</v>
      </c>
      <c r="D505" s="86" t="str">
        <f ca="1">VLOOKUP(B505,'Insumos e Serviços'!$A:$F,4,0)</f>
        <v>Tampão para suporte de tomadas RJ,fabricação MOPA. Ref: 149-21</v>
      </c>
      <c r="E505" s="85" t="str">
        <f ca="1">VLOOKUP(B505,'Insumos e Serviços'!$A:$F,5,0)</f>
        <v>un</v>
      </c>
      <c r="F505" s="106">
        <v>2</v>
      </c>
      <c r="G505" s="88">
        <f ca="1">VLOOKUP(B505,'Insumos e Serviços'!$A:$F,6,0)</f>
        <v>0.77</v>
      </c>
      <c r="H505" s="88">
        <f t="shared" si="24"/>
        <v>1.54</v>
      </c>
    </row>
    <row r="506" spans="1:8" ht="15" thickBot="1">
      <c r="A506" s="86" t="str">
        <f ca="1">VLOOKUP(B506,'Insumos e Serviços'!$A:$F,3,0)</f>
        <v>Insumo</v>
      </c>
      <c r="B506" s="100" t="s">
        <v>15</v>
      </c>
      <c r="C506" s="85" t="str">
        <f ca="1">VLOOKUP(B506,'Insumos e Serviços'!$A:$F,2,0)</f>
        <v>Próprio</v>
      </c>
      <c r="D506" s="86" t="str">
        <f ca="1">VLOOKUP(B506,'Insumos e Serviços'!$A:$F,4,0)</f>
        <v>Execução de furo em piso elevado para instalação de caixa de tomadas</v>
      </c>
      <c r="E506" s="85" t="str">
        <f ca="1">VLOOKUP(B506,'Insumos e Serviços'!$A:$F,5,0)</f>
        <v>un</v>
      </c>
      <c r="F506" s="106">
        <v>1</v>
      </c>
      <c r="G506" s="88">
        <f ca="1">VLOOKUP(B506,'Insumos e Serviços'!$A:$F,6,0)</f>
        <v>25</v>
      </c>
      <c r="H506" s="88">
        <f t="shared" si="24"/>
        <v>25</v>
      </c>
    </row>
    <row r="507" spans="1:8" ht="15" thickTop="1">
      <c r="A507" s="151"/>
      <c r="B507" s="151"/>
      <c r="C507" s="151"/>
      <c r="D507" s="151"/>
      <c r="E507" s="151"/>
      <c r="F507" s="151"/>
      <c r="G507" s="151"/>
      <c r="H507" s="151"/>
    </row>
    <row r="508" spans="1:8" ht="22.5">
      <c r="A508" s="150" t="s">
        <v>942</v>
      </c>
      <c r="B508" s="102" t="str">
        <f ca="1">VLOOKUP(A508,'Orçamento Sintético'!$A:$H,2,0)</f>
        <v xml:space="preserve"> MPDFT0872 </v>
      </c>
      <c r="C508" s="102" t="str">
        <f ca="1">VLOOKUP(A508,'Orçamento Sintético'!$A:$H,3,0)</f>
        <v>Próprio</v>
      </c>
      <c r="D508" s="101" t="str">
        <f ca="1">VLOOKUP(A508,'Orçamento Sintético'!$A:$H,4,0)</f>
        <v>Copia da CPOS (69.03.310) - Ponto de tomada no piso elevado = 1 ponto de tomada simples normal</v>
      </c>
      <c r="E508" s="102" t="str">
        <f ca="1">VLOOKUP(A508,'Orçamento Sintético'!$A:$H,5,0)</f>
        <v>un</v>
      </c>
      <c r="F508" s="103"/>
      <c r="G508" s="104"/>
      <c r="H508" s="105">
        <f>SUM(H509:H513)</f>
        <v>224.73</v>
      </c>
    </row>
    <row r="509" spans="1:8">
      <c r="A509" s="86" t="str">
        <f ca="1">VLOOKUP(B509,'Insumos e Serviços'!$A:$F,3,0)</f>
        <v>Composição</v>
      </c>
      <c r="B509" s="100" t="s">
        <v>1096</v>
      </c>
      <c r="C509" s="85" t="str">
        <f ca="1">VLOOKUP(B509,'Insumos e Serviços'!$A:$F,2,0)</f>
        <v>SINAPI</v>
      </c>
      <c r="D509" s="86" t="str">
        <f ca="1">VLOOKUP(B509,'Insumos e Serviços'!$A:$F,4,0)</f>
        <v>ELETRICISTA COM ENCARGOS COMPLEMENTARES</v>
      </c>
      <c r="E509" s="85" t="str">
        <f ca="1">VLOOKUP(B509,'Insumos e Serviços'!$A:$F,5,0)</f>
        <v>H</v>
      </c>
      <c r="F509" s="106">
        <v>0.60619999999999996</v>
      </c>
      <c r="G509" s="88">
        <f ca="1">VLOOKUP(B509,'Insumos e Serviços'!$A:$F,6,0)</f>
        <v>23.44</v>
      </c>
      <c r="H509" s="88">
        <f>TRUNC(F509*G509,2)</f>
        <v>14.2</v>
      </c>
    </row>
    <row r="510" spans="1:8">
      <c r="A510" s="86" t="str">
        <f ca="1">VLOOKUP(B510,'Insumos e Serviços'!$A:$F,3,0)</f>
        <v>Composição</v>
      </c>
      <c r="B510" s="100" t="s">
        <v>1094</v>
      </c>
      <c r="C510" s="85" t="str">
        <f ca="1">VLOOKUP(B510,'Insumos e Serviços'!$A:$F,2,0)</f>
        <v>SINAPI</v>
      </c>
      <c r="D510" s="86" t="str">
        <f ca="1">VLOOKUP(B510,'Insumos e Serviços'!$A:$F,4,0)</f>
        <v>AUXILIAR DE ELETRICISTA COM ENCARGOS COMPLEMENTARES</v>
      </c>
      <c r="E510" s="85" t="str">
        <f ca="1">VLOOKUP(B510,'Insumos e Serviços'!$A:$F,5,0)</f>
        <v>H</v>
      </c>
      <c r="F510" s="106">
        <v>0.60619999999999996</v>
      </c>
      <c r="G510" s="88">
        <f ca="1">VLOOKUP(B510,'Insumos e Serviços'!$A:$F,6,0)</f>
        <v>18.28</v>
      </c>
      <c r="H510" s="88">
        <f>TRUNC(F510*G510,2)</f>
        <v>11.08</v>
      </c>
    </row>
    <row r="511" spans="1:8" ht="22.5">
      <c r="A511" s="86" t="str">
        <f ca="1">VLOOKUP(B511,'Insumos e Serviços'!$A:$F,3,0)</f>
        <v>Composição</v>
      </c>
      <c r="B511" s="100" t="s">
        <v>13</v>
      </c>
      <c r="C511" s="85" t="str">
        <f ca="1">VLOOKUP(B511,'Insumos e Serviços'!$A:$F,2,0)</f>
        <v>SINAPI</v>
      </c>
      <c r="D511" s="86" t="str">
        <f ca="1">VLOOKUP(B511,'Insumos e Serviços'!$A:$F,4,0)</f>
        <v>TOMADA BAIXA DE EMBUTIR (1 MÓDULO), 2P+T 10 A, SEM SUPORTE E SEM PLACA - FORNECIMENTO E INSTALAÇÃO. AF_12/2015</v>
      </c>
      <c r="E511" s="85" t="str">
        <f ca="1">VLOOKUP(B511,'Insumos e Serviços'!$A:$F,5,0)</f>
        <v>UN</v>
      </c>
      <c r="F511" s="106">
        <v>1</v>
      </c>
      <c r="G511" s="88">
        <f ca="1">VLOOKUP(B511,'Insumos e Serviços'!$A:$F,6,0)</f>
        <v>16.59</v>
      </c>
      <c r="H511" s="88">
        <f>TRUNC(F511*G511,2)</f>
        <v>16.59</v>
      </c>
    </row>
    <row r="512" spans="1:8" ht="33.75">
      <c r="A512" s="86" t="str">
        <f ca="1">VLOOKUP(B512,'Insumos e Serviços'!$A:$F,3,0)</f>
        <v>Insumo</v>
      </c>
      <c r="B512" s="100" t="s">
        <v>11</v>
      </c>
      <c r="C512" s="85" t="str">
        <f ca="1">VLOOKUP(B512,'Insumos e Serviços'!$A:$F,2,0)</f>
        <v>Próprio</v>
      </c>
      <c r="D512" s="86" t="str">
        <f ca="1">VLOOKUP(B512,'Insumos e Serviços'!$A:$F,4,0)</f>
        <v>Caixa de tomada para estação de trabalho, instalada em piso elevado em placas, incluindo tampa de alumínio, suporte para 3 tomadas de energia e suporte para 4 tomadas tipo RJ. Fab. Mopa, ref. 147-11-PR, 145-21-TB, 149-0355-PR, 149-12-PR.</v>
      </c>
      <c r="E512" s="85" t="str">
        <f ca="1">VLOOKUP(B512,'Insumos e Serviços'!$A:$F,5,0)</f>
        <v>cj</v>
      </c>
      <c r="F512" s="106">
        <v>1</v>
      </c>
      <c r="G512" s="88">
        <f ca="1">VLOOKUP(B512,'Insumos e Serviços'!$A:$F,6,0)</f>
        <v>173.82</v>
      </c>
      <c r="H512" s="88">
        <f>TRUNC(F512*G512,2)</f>
        <v>173.82</v>
      </c>
    </row>
    <row r="513" spans="1:8" ht="15" thickBot="1">
      <c r="A513" s="86" t="str">
        <f ca="1">VLOOKUP(B513,'Insumos e Serviços'!$A:$F,3,0)</f>
        <v>Insumo</v>
      </c>
      <c r="B513" s="100" t="s">
        <v>9</v>
      </c>
      <c r="C513" s="85" t="str">
        <f ca="1">VLOOKUP(B513,'Insumos e Serviços'!$A:$F,2,0)</f>
        <v>Próprio</v>
      </c>
      <c r="D513" s="86" t="str">
        <f ca="1">VLOOKUP(B513,'Insumos e Serviços'!$A:$F,4,0)</f>
        <v>Tampão para suporte de tomadas 1 módulo de tomada PIAL,fabricação MOPA. Ref: 149-141</v>
      </c>
      <c r="E513" s="85" t="str">
        <f ca="1">VLOOKUP(B513,'Insumos e Serviços'!$A:$F,5,0)</f>
        <v>un</v>
      </c>
      <c r="F513" s="106">
        <v>2</v>
      </c>
      <c r="G513" s="88">
        <f ca="1">VLOOKUP(B513,'Insumos e Serviços'!$A:$F,6,0)</f>
        <v>4.5199999999999996</v>
      </c>
      <c r="H513" s="88">
        <f>TRUNC(F513*G513,2)</f>
        <v>9.0399999999999991</v>
      </c>
    </row>
    <row r="514" spans="1:8" ht="15" thickTop="1">
      <c r="A514" s="151"/>
      <c r="B514" s="151"/>
      <c r="C514" s="151"/>
      <c r="D514" s="151"/>
      <c r="E514" s="151"/>
      <c r="F514" s="151"/>
      <c r="G514" s="151"/>
      <c r="H514" s="151"/>
    </row>
    <row r="515" spans="1:8">
      <c r="A515" s="150" t="s">
        <v>945</v>
      </c>
      <c r="B515" s="102" t="str">
        <f ca="1">VLOOKUP(A515,'Orçamento Sintético'!$A:$H,2,0)</f>
        <v xml:space="preserve"> MPDFT0362 </v>
      </c>
      <c r="C515" s="102" t="str">
        <f ca="1">VLOOKUP(A515,'Orçamento Sintético'!$A:$H,3,0)</f>
        <v>Próprio</v>
      </c>
      <c r="D515" s="101" t="str">
        <f ca="1">VLOOKUP(A515,'Orçamento Sintético'!$A:$H,4,0)</f>
        <v>Ponto de tomada simples (PTS) média</v>
      </c>
      <c r="E515" s="102" t="str">
        <f ca="1">VLOOKUP(A515,'Orçamento Sintético'!$A:$H,5,0)</f>
        <v>un</v>
      </c>
      <c r="F515" s="103"/>
      <c r="G515" s="104"/>
      <c r="H515" s="105">
        <f>SUM(H516:H517)</f>
        <v>39.17</v>
      </c>
    </row>
    <row r="516" spans="1:8" ht="22.5">
      <c r="A516" s="86" t="str">
        <f ca="1">VLOOKUP(B516,'Insumos e Serviços'!$A:$F,3,0)</f>
        <v>Composição</v>
      </c>
      <c r="B516" s="100" t="s">
        <v>7</v>
      </c>
      <c r="C516" s="85" t="str">
        <f ca="1">VLOOKUP(B516,'Insumos e Serviços'!$A:$F,2,0)</f>
        <v>SINAPI</v>
      </c>
      <c r="D516" s="86" t="str">
        <f ca="1">VLOOKUP(B516,'Insumos e Serviços'!$A:$F,4,0)</f>
        <v>TOMADA MÉDIA DE EMBUTIR (1 MÓDULO), 2P+T 10 A, INCLUINDO SUPORTE E PLACA - FORNECIMENTO E INSTALAÇÃO. AF_12/2015</v>
      </c>
      <c r="E516" s="85" t="str">
        <f ca="1">VLOOKUP(B516,'Insumos e Serviços'!$A:$F,5,0)</f>
        <v>UN</v>
      </c>
      <c r="F516" s="106">
        <v>1</v>
      </c>
      <c r="G516" s="88">
        <f ca="1">VLOOKUP(B516,'Insumos e Serviços'!$A:$F,6,0)</f>
        <v>26.38</v>
      </c>
      <c r="H516" s="88">
        <f>TRUNC(F516*G516,2)</f>
        <v>26.38</v>
      </c>
    </row>
    <row r="517" spans="1:8" ht="23.25" thickBot="1">
      <c r="A517" s="86" t="str">
        <f ca="1">VLOOKUP(B517,'Insumos e Serviços'!$A:$F,3,0)</f>
        <v>Composição</v>
      </c>
      <c r="B517" s="100" t="s">
        <v>958</v>
      </c>
      <c r="C517" s="85" t="str">
        <f ca="1">VLOOKUP(B517,'Insumos e Serviços'!$A:$F,2,0)</f>
        <v>SINAPI</v>
      </c>
      <c r="D517" s="86" t="str">
        <f ca="1">VLOOKUP(B517,'Insumos e Serviços'!$A:$F,4,0)</f>
        <v>CAIXA RETANGULAR 4" X 2" MÉDIA (1,30 M DO PISO), PVC, INSTALADA EM PAREDE - FORNECIMENTO E INSTALAÇÃO. AF_12/2015</v>
      </c>
      <c r="E517" s="85" t="str">
        <f ca="1">VLOOKUP(B517,'Insumos e Serviços'!$A:$F,5,0)</f>
        <v>UN</v>
      </c>
      <c r="F517" s="106">
        <v>1</v>
      </c>
      <c r="G517" s="88">
        <f ca="1">VLOOKUP(B517,'Insumos e Serviços'!$A:$F,6,0)</f>
        <v>12.79</v>
      </c>
      <c r="H517" s="88">
        <f>TRUNC(F517*G517,2)</f>
        <v>12.79</v>
      </c>
    </row>
    <row r="518" spans="1:8" ht="15" thickTop="1">
      <c r="A518" s="151"/>
      <c r="B518" s="151"/>
      <c r="C518" s="151"/>
      <c r="D518" s="151"/>
      <c r="E518" s="151"/>
      <c r="F518" s="151"/>
      <c r="G518" s="151"/>
      <c r="H518" s="151"/>
    </row>
    <row r="519" spans="1:8">
      <c r="A519" s="150" t="s">
        <v>948</v>
      </c>
      <c r="B519" s="102" t="str">
        <f ca="1">VLOOKUP(A519,'Orçamento Sintético'!$A:$H,2,0)</f>
        <v xml:space="preserve"> MPDFT0366 </v>
      </c>
      <c r="C519" s="102" t="str">
        <f ca="1">VLOOKUP(A519,'Orçamento Sintético'!$A:$H,3,0)</f>
        <v>Próprio</v>
      </c>
      <c r="D519" s="101" t="str">
        <f ca="1">VLOOKUP(A519,'Orçamento Sintético'!$A:$H,4,0)</f>
        <v>Ponto de tomada de potência (PTP) alta</v>
      </c>
      <c r="E519" s="102" t="str">
        <f ca="1">VLOOKUP(A519,'Orçamento Sintético'!$A:$H,5,0)</f>
        <v>un</v>
      </c>
      <c r="F519" s="103"/>
      <c r="G519" s="104"/>
      <c r="H519" s="105">
        <f>SUM(H520:H521)</f>
        <v>60.26</v>
      </c>
    </row>
    <row r="520" spans="1:8" ht="22.5">
      <c r="A520" s="86" t="str">
        <f ca="1">VLOOKUP(B520,'Insumos e Serviços'!$A:$F,3,0)</f>
        <v>Composição</v>
      </c>
      <c r="B520" s="100" t="s">
        <v>5</v>
      </c>
      <c r="C520" s="85" t="str">
        <f ca="1">VLOOKUP(B520,'Insumos e Serviços'!$A:$F,2,0)</f>
        <v>SINAPI</v>
      </c>
      <c r="D520" s="86" t="str">
        <f ca="1">VLOOKUP(B520,'Insumos e Serviços'!$A:$F,4,0)</f>
        <v>TOMADA ALTA DE EMBUTIR (1 MÓDULO), 2P+T 20 A, INCLUINDO SUPORTE E PLACA - FORNECIMENTO E INSTALAÇÃO. AF_12/2015</v>
      </c>
      <c r="E520" s="85" t="str">
        <f ca="1">VLOOKUP(B520,'Insumos e Serviços'!$A:$F,5,0)</f>
        <v>UN</v>
      </c>
      <c r="F520" s="106">
        <v>1</v>
      </c>
      <c r="G520" s="88">
        <f ca="1">VLOOKUP(B520,'Insumos e Serviços'!$A:$F,6,0)</f>
        <v>36.119999999999997</v>
      </c>
      <c r="H520" s="88">
        <f>TRUNC(F520*G520,2)</f>
        <v>36.119999999999997</v>
      </c>
    </row>
    <row r="521" spans="1:8" ht="23.25" thickBot="1">
      <c r="A521" s="86" t="str">
        <f ca="1">VLOOKUP(B521,'Insumos e Serviços'!$A:$F,3,0)</f>
        <v>Composição</v>
      </c>
      <c r="B521" s="100" t="s">
        <v>3</v>
      </c>
      <c r="C521" s="85" t="str">
        <f ca="1">VLOOKUP(B521,'Insumos e Serviços'!$A:$F,2,0)</f>
        <v>SINAPI</v>
      </c>
      <c r="D521" s="86" t="str">
        <f ca="1">VLOOKUP(B521,'Insumos e Serviços'!$A:$F,4,0)</f>
        <v>CAIXA RETANGULAR 4" X 2" ALTA (2,00 M DO PISO), PVC, INSTALADA EM PAREDE - FORNECIMENTO E INSTALAÇÃO. AF_12/2015</v>
      </c>
      <c r="E521" s="85" t="str">
        <f ca="1">VLOOKUP(B521,'Insumos e Serviços'!$A:$F,5,0)</f>
        <v>UN</v>
      </c>
      <c r="F521" s="106">
        <v>1</v>
      </c>
      <c r="G521" s="88">
        <f ca="1">VLOOKUP(B521,'Insumos e Serviços'!$A:$F,6,0)</f>
        <v>24.14</v>
      </c>
      <c r="H521" s="88">
        <f>TRUNC(F521*G521,2)</f>
        <v>24.14</v>
      </c>
    </row>
    <row r="522" spans="1:8" ht="15" thickTop="1">
      <c r="A522" s="151"/>
      <c r="B522" s="151"/>
      <c r="C522" s="151"/>
      <c r="D522" s="151"/>
      <c r="E522" s="151"/>
      <c r="F522" s="151"/>
      <c r="G522" s="151"/>
      <c r="H522" s="151"/>
    </row>
    <row r="523" spans="1:8" ht="33.75">
      <c r="A523" s="150" t="s">
        <v>960</v>
      </c>
      <c r="B523" s="102" t="str">
        <f ca="1">VLOOKUP(A523,'Orçamento Sintético'!$A:$H,2,0)</f>
        <v xml:space="preserve"> MPDFT0873 </v>
      </c>
      <c r="C523" s="102" t="str">
        <f ca="1">VLOOKUP(A523,'Orçamento Sintético'!$A:$H,3,0)</f>
        <v>Próprio</v>
      </c>
      <c r="D523" s="101" t="str">
        <f ca="1">VLOOKUP(A523,'Orçamento Sintético'!$A:$H,4,0)</f>
        <v>Luminária circular de embutir, com difusor translúcido recuado, refletor multifacetado em alumínio anodizado  alto brilho LED EF45-E12000840, cor alumínio - Lumicenter LED Solution</v>
      </c>
      <c r="E523" s="102" t="str">
        <f ca="1">VLOOKUP(A523,'Orçamento Sintético'!$A:$H,5,0)</f>
        <v>un</v>
      </c>
      <c r="F523" s="103"/>
      <c r="G523" s="104"/>
      <c r="H523" s="105">
        <f>SUM(H524:H530)</f>
        <v>488.38</v>
      </c>
    </row>
    <row r="524" spans="1:8">
      <c r="A524" s="86" t="str">
        <f ca="1">VLOOKUP(B524,'Insumos e Serviços'!$A:$F,3,0)</f>
        <v>Composição</v>
      </c>
      <c r="B524" s="100" t="s">
        <v>1094</v>
      </c>
      <c r="C524" s="85" t="str">
        <f ca="1">VLOOKUP(B524,'Insumos e Serviços'!$A:$F,2,0)</f>
        <v>SINAPI</v>
      </c>
      <c r="D524" s="86" t="str">
        <f ca="1">VLOOKUP(B524,'Insumos e Serviços'!$A:$F,4,0)</f>
        <v>AUXILIAR DE ELETRICISTA COM ENCARGOS COMPLEMENTARES</v>
      </c>
      <c r="E524" s="85" t="str">
        <f ca="1">VLOOKUP(B524,'Insumos e Serviços'!$A:$F,5,0)</f>
        <v>H</v>
      </c>
      <c r="F524" s="106">
        <v>0.52</v>
      </c>
      <c r="G524" s="88">
        <f ca="1">VLOOKUP(B524,'Insumos e Serviços'!$A:$F,6,0)</f>
        <v>18.28</v>
      </c>
      <c r="H524" s="88">
        <f t="shared" ref="H524:H530" si="25">TRUNC(F524*G524,2)</f>
        <v>9.5</v>
      </c>
    </row>
    <row r="525" spans="1:8">
      <c r="A525" s="86" t="str">
        <f ca="1">VLOOKUP(B525,'Insumos e Serviços'!$A:$F,3,0)</f>
        <v>Composição</v>
      </c>
      <c r="B525" s="100" t="s">
        <v>1096</v>
      </c>
      <c r="C525" s="85" t="str">
        <f ca="1">VLOOKUP(B525,'Insumos e Serviços'!$A:$F,2,0)</f>
        <v>SINAPI</v>
      </c>
      <c r="D525" s="86" t="str">
        <f ca="1">VLOOKUP(B525,'Insumos e Serviços'!$A:$F,4,0)</f>
        <v>ELETRICISTA COM ENCARGOS COMPLEMENTARES</v>
      </c>
      <c r="E525" s="85" t="str">
        <f ca="1">VLOOKUP(B525,'Insumos e Serviços'!$A:$F,5,0)</f>
        <v>H</v>
      </c>
      <c r="F525" s="106">
        <v>0.7</v>
      </c>
      <c r="G525" s="88">
        <f ca="1">VLOOKUP(B525,'Insumos e Serviços'!$A:$F,6,0)</f>
        <v>23.44</v>
      </c>
      <c r="H525" s="88">
        <f t="shared" si="25"/>
        <v>16.399999999999999</v>
      </c>
    </row>
    <row r="526" spans="1:8" ht="22.5">
      <c r="A526" s="86" t="str">
        <f ca="1">VLOOKUP(B526,'Insumos e Serviços'!$A:$F,3,0)</f>
        <v>Composição</v>
      </c>
      <c r="B526" s="100" t="s">
        <v>1</v>
      </c>
      <c r="C526" s="85" t="str">
        <f ca="1">VLOOKUP(B526,'Insumos e Serviços'!$A:$F,2,0)</f>
        <v>SINAPI</v>
      </c>
      <c r="D526" s="86" t="str">
        <f ca="1">VLOOKUP(B526,'Insumos e Serviços'!$A:$F,4,0)</f>
        <v>CONDULETE DE PVC, TIPO LL, PARA ELETRODUTO DE PVC SOLDÁVEL DN 20 MM (1/2''), APARENTE - FORNECIMENTO E INSTALAÇÃO. AF_11/2016</v>
      </c>
      <c r="E526" s="85" t="str">
        <f ca="1">VLOOKUP(B526,'Insumos e Serviços'!$A:$F,5,0)</f>
        <v>UN</v>
      </c>
      <c r="F526" s="106">
        <v>1</v>
      </c>
      <c r="G526" s="88">
        <f ca="1">VLOOKUP(B526,'Insumos e Serviços'!$A:$F,6,0)</f>
        <v>24.17</v>
      </c>
      <c r="H526" s="88">
        <f t="shared" si="25"/>
        <v>24.17</v>
      </c>
    </row>
    <row r="527" spans="1:8" ht="22.5">
      <c r="A527" s="86" t="str">
        <f ca="1">VLOOKUP(B527,'Insumos e Serviços'!$A:$F,3,0)</f>
        <v>Composição</v>
      </c>
      <c r="B527" s="100" t="s">
        <v>1109</v>
      </c>
      <c r="C527" s="85" t="str">
        <f ca="1">VLOOKUP(B527,'Insumos e Serviços'!$A:$F,2,0)</f>
        <v>SINAPI</v>
      </c>
      <c r="D527" s="86" t="str">
        <f ca="1">VLOOKUP(B527,'Insumos e Serviços'!$A:$F,4,0)</f>
        <v>TOMADA ALTA DE EMBUTIR (1 MÓDULO), 2P+T 10 A, INCLUINDO SUPORTE E PLACA - FORNECIMENTO E INSTALAÇÃO. AF_12/2015</v>
      </c>
      <c r="E527" s="85" t="str">
        <f ca="1">VLOOKUP(B527,'Insumos e Serviços'!$A:$F,5,0)</f>
        <v>UN</v>
      </c>
      <c r="F527" s="106">
        <v>1</v>
      </c>
      <c r="G527" s="88">
        <f ca="1">VLOOKUP(B527,'Insumos e Serviços'!$A:$F,6,0)</f>
        <v>34.22</v>
      </c>
      <c r="H527" s="88">
        <f t="shared" si="25"/>
        <v>34.22</v>
      </c>
    </row>
    <row r="528" spans="1:8">
      <c r="A528" s="86" t="str">
        <f ca="1">VLOOKUP(B528,'Insumos e Serviços'!$A:$F,3,0)</f>
        <v>Insumo</v>
      </c>
      <c r="B528" s="100" t="s">
        <v>1107</v>
      </c>
      <c r="C528" s="85" t="str">
        <f ca="1">VLOOKUP(B528,'Insumos e Serviços'!$A:$F,2,0)</f>
        <v>SINAPI</v>
      </c>
      <c r="D528" s="86" t="str">
        <f ca="1">VLOOKUP(B528,'Insumos e Serviços'!$A:$F,4,0)</f>
        <v>CABO FLEXIVEL PVC 750 V, 3 CONDUTORES DE 1,5 MM2</v>
      </c>
      <c r="E528" s="85" t="str">
        <f ca="1">VLOOKUP(B528,'Insumos e Serviços'!$A:$F,5,0)</f>
        <v>M</v>
      </c>
      <c r="F528" s="106">
        <v>1.5</v>
      </c>
      <c r="G528" s="88">
        <f ca="1">VLOOKUP(B528,'Insumos e Serviços'!$A:$F,6,0)</f>
        <v>4.1500000000000004</v>
      </c>
      <c r="H528" s="88">
        <f t="shared" si="25"/>
        <v>6.22</v>
      </c>
    </row>
    <row r="529" spans="1:8">
      <c r="A529" s="86" t="str">
        <f ca="1">VLOOKUP(B529,'Insumos e Serviços'!$A:$F,3,0)</f>
        <v>Insumo</v>
      </c>
      <c r="B529" s="100" t="s">
        <v>1105</v>
      </c>
      <c r="C529" s="85" t="str">
        <f ca="1">VLOOKUP(B529,'Insumos e Serviços'!$A:$F,2,0)</f>
        <v>Próprio</v>
      </c>
      <c r="D529" s="86" t="str">
        <f ca="1">VLOOKUP(B529,'Insumos e Serviços'!$A:$F,4,0)</f>
        <v>Plug macho 2P+T para tomada</v>
      </c>
      <c r="E529" s="85" t="str">
        <f ca="1">VLOOKUP(B529,'Insumos e Serviços'!$A:$F,5,0)</f>
        <v>un</v>
      </c>
      <c r="F529" s="106">
        <v>1</v>
      </c>
      <c r="G529" s="88">
        <f ca="1">VLOOKUP(B529,'Insumos e Serviços'!$A:$F,6,0)</f>
        <v>2.71</v>
      </c>
      <c r="H529" s="88">
        <f t="shared" si="25"/>
        <v>2.71</v>
      </c>
    </row>
    <row r="530" spans="1:8" ht="23.25" thickBot="1">
      <c r="A530" s="86" t="str">
        <f ca="1">VLOOKUP(B530,'Insumos e Serviços'!$A:$F,3,0)</f>
        <v>Insumo</v>
      </c>
      <c r="B530" s="100" t="s">
        <v>1103</v>
      </c>
      <c r="C530" s="85" t="str">
        <f ca="1">VLOOKUP(B530,'Insumos e Serviços'!$A:$F,2,0)</f>
        <v>Próprio</v>
      </c>
      <c r="D530" s="86" t="str">
        <f ca="1">VLOOKUP(B530,'Insumos e Serviços'!$A:$F,4,0)</f>
        <v>Luminária circular de embutir, com difusor translúcido recuado, refletor multifacetado em alumínio anodizado  alto brilho LED EF45-E12000840, cor alumínio - Lumicenter LED Solution</v>
      </c>
      <c r="E530" s="85" t="str">
        <f ca="1">VLOOKUP(B530,'Insumos e Serviços'!$A:$F,5,0)</f>
        <v>un</v>
      </c>
      <c r="F530" s="106">
        <v>1</v>
      </c>
      <c r="G530" s="88">
        <f ca="1">VLOOKUP(B530,'Insumos e Serviços'!$A:$F,6,0)</f>
        <v>395.16</v>
      </c>
      <c r="H530" s="88">
        <f t="shared" si="25"/>
        <v>395.16</v>
      </c>
    </row>
    <row r="531" spans="1:8" ht="15" thickTop="1">
      <c r="A531" s="151"/>
      <c r="B531" s="151"/>
      <c r="C531" s="151"/>
      <c r="D531" s="151"/>
      <c r="E531" s="151"/>
      <c r="F531" s="151"/>
      <c r="G531" s="151"/>
      <c r="H531" s="151"/>
    </row>
    <row r="532" spans="1:8" ht="22.5">
      <c r="A532" s="150" t="s">
        <v>963</v>
      </c>
      <c r="B532" s="102" t="str">
        <f ca="1">VLOOKUP(A532,'Orçamento Sintético'!$A:$H,2,0)</f>
        <v xml:space="preserve"> MPDFT0874 </v>
      </c>
      <c r="C532" s="102" t="str">
        <f ca="1">VLOOKUP(A532,'Orçamento Sintético'!$A:$H,3,0)</f>
        <v>Próprio</v>
      </c>
      <c r="D532" s="101" t="str">
        <f ca="1">VLOOKUP(A532,'Orçamento Sintético'!$A:$H,4,0)</f>
        <v>Cópia da SBC (061790) - Campainha de sinalização de emergência com acionador e sinaleira de porta para PCD - GRA branco.</v>
      </c>
      <c r="E532" s="102" t="str">
        <f ca="1">VLOOKUP(A532,'Orçamento Sintético'!$A:$H,5,0)</f>
        <v>un</v>
      </c>
      <c r="F532" s="103"/>
      <c r="G532" s="104"/>
      <c r="H532" s="105">
        <f>SUM(H533:H535)</f>
        <v>1251.76</v>
      </c>
    </row>
    <row r="533" spans="1:8">
      <c r="A533" s="86" t="str">
        <f ca="1">VLOOKUP(B533,'Insumos e Serviços'!$A:$F,3,0)</f>
        <v>Composição</v>
      </c>
      <c r="B533" s="100" t="s">
        <v>1094</v>
      </c>
      <c r="C533" s="85" t="str">
        <f ca="1">VLOOKUP(B533,'Insumos e Serviços'!$A:$F,2,0)</f>
        <v>SINAPI</v>
      </c>
      <c r="D533" s="86" t="str">
        <f ca="1">VLOOKUP(B533,'Insumos e Serviços'!$A:$F,4,0)</f>
        <v>AUXILIAR DE ELETRICISTA COM ENCARGOS COMPLEMENTARES</v>
      </c>
      <c r="E533" s="85" t="str">
        <f ca="1">VLOOKUP(B533,'Insumos e Serviços'!$A:$F,5,0)</f>
        <v>H</v>
      </c>
      <c r="F533" s="106">
        <v>0.63800000000000001</v>
      </c>
      <c r="G533" s="88">
        <f ca="1">VLOOKUP(B533,'Insumos e Serviços'!$A:$F,6,0)</f>
        <v>18.28</v>
      </c>
      <c r="H533" s="88">
        <f>TRUNC(F533*G533,2)</f>
        <v>11.66</v>
      </c>
    </row>
    <row r="534" spans="1:8">
      <c r="A534" s="86" t="str">
        <f ca="1">VLOOKUP(B534,'Insumos e Serviços'!$A:$F,3,0)</f>
        <v>Composição</v>
      </c>
      <c r="B534" s="100" t="s">
        <v>1096</v>
      </c>
      <c r="C534" s="85" t="str">
        <f ca="1">VLOOKUP(B534,'Insumos e Serviços'!$A:$F,2,0)</f>
        <v>SINAPI</v>
      </c>
      <c r="D534" s="86" t="str">
        <f ca="1">VLOOKUP(B534,'Insumos e Serviços'!$A:$F,4,0)</f>
        <v>ELETRICISTA COM ENCARGOS COMPLEMENTARES</v>
      </c>
      <c r="E534" s="85" t="str">
        <f ca="1">VLOOKUP(B534,'Insumos e Serviços'!$A:$F,5,0)</f>
        <v>H</v>
      </c>
      <c r="F534" s="106">
        <v>0.63800000000000001</v>
      </c>
      <c r="G534" s="88">
        <f ca="1">VLOOKUP(B534,'Insumos e Serviços'!$A:$F,6,0)</f>
        <v>23.44</v>
      </c>
      <c r="H534" s="88">
        <f>TRUNC(F534*G534,2)</f>
        <v>14.95</v>
      </c>
    </row>
    <row r="535" spans="1:8" ht="23.25" thickBot="1">
      <c r="A535" s="86" t="str">
        <f ca="1">VLOOKUP(B535,'Insumos e Serviços'!$A:$F,3,0)</f>
        <v>Insumo</v>
      </c>
      <c r="B535" s="100" t="s">
        <v>1102</v>
      </c>
      <c r="C535" s="85" t="str">
        <f ca="1">VLOOKUP(B535,'Insumos e Serviços'!$A:$F,2,0)</f>
        <v>Próprio</v>
      </c>
      <c r="D535" s="86" t="str">
        <f ca="1">VLOOKUP(B535,'Insumos e Serviços'!$A:$F,4,0)</f>
        <v>Campainha de sinalização de emergência com acionador e sinaleira de porta para PCD - GRA branco.</v>
      </c>
      <c r="E535" s="85" t="str">
        <f ca="1">VLOOKUP(B535,'Insumos e Serviços'!$A:$F,5,0)</f>
        <v>un</v>
      </c>
      <c r="F535" s="106">
        <v>1</v>
      </c>
      <c r="G535" s="88">
        <f ca="1">VLOOKUP(B535,'Insumos e Serviços'!$A:$F,6,0)</f>
        <v>1225.1500000000001</v>
      </c>
      <c r="H535" s="88">
        <f>TRUNC(F535*G535,2)</f>
        <v>1225.1500000000001</v>
      </c>
    </row>
    <row r="536" spans="1:8" ht="15" thickTop="1">
      <c r="A536" s="151"/>
      <c r="B536" s="151"/>
      <c r="C536" s="151"/>
      <c r="D536" s="151"/>
      <c r="E536" s="151"/>
      <c r="F536" s="151"/>
      <c r="G536" s="151"/>
      <c r="H536" s="151"/>
    </row>
    <row r="537" spans="1:8" ht="22.5">
      <c r="A537" s="150" t="s">
        <v>966</v>
      </c>
      <c r="B537" s="102" t="str">
        <f ca="1">VLOOKUP(A537,'Orçamento Sintético'!$A:$H,2,0)</f>
        <v xml:space="preserve"> MPDFT0352 </v>
      </c>
      <c r="C537" s="102" t="str">
        <f ca="1">VLOOKUP(A537,'Orçamento Sintético'!$A:$H,3,0)</f>
        <v>Próprio</v>
      </c>
      <c r="D537" s="101" t="str">
        <f ca="1">VLOOKUP(A537,'Orçamento Sintético'!$A:$H,4,0)</f>
        <v>Copia da SINAPI (95727) - Eletroduto rígido soldável, PVC cor cinza, dn 25mm (3/4”), aparente, instalado em teto – fornecimento e instalação</v>
      </c>
      <c r="E537" s="102" t="str">
        <f ca="1">VLOOKUP(A537,'Orçamento Sintético'!$A:$H,5,0)</f>
        <v>m</v>
      </c>
      <c r="F537" s="103"/>
      <c r="G537" s="104"/>
      <c r="H537" s="105">
        <f>SUM(H538:H541)</f>
        <v>15.93</v>
      </c>
    </row>
    <row r="538" spans="1:8">
      <c r="A538" s="86" t="str">
        <f ca="1">VLOOKUP(B538,'Insumos e Serviços'!$A:$F,3,0)</f>
        <v>Composição</v>
      </c>
      <c r="B538" s="100" t="s">
        <v>1094</v>
      </c>
      <c r="C538" s="85" t="str">
        <f ca="1">VLOOKUP(B538,'Insumos e Serviços'!$A:$F,2,0)</f>
        <v>SINAPI</v>
      </c>
      <c r="D538" s="86" t="str">
        <f ca="1">VLOOKUP(B538,'Insumos e Serviços'!$A:$F,4,0)</f>
        <v>AUXILIAR DE ELETRICISTA COM ENCARGOS COMPLEMENTARES</v>
      </c>
      <c r="E538" s="85" t="str">
        <f ca="1">VLOOKUP(B538,'Insumos e Serviços'!$A:$F,5,0)</f>
        <v>H</v>
      </c>
      <c r="F538" s="106">
        <v>3.9100000000000003E-2</v>
      </c>
      <c r="G538" s="88">
        <f ca="1">VLOOKUP(B538,'Insumos e Serviços'!$A:$F,6,0)</f>
        <v>18.28</v>
      </c>
      <c r="H538" s="88">
        <f>TRUNC(F538*G538,2)</f>
        <v>0.71</v>
      </c>
    </row>
    <row r="539" spans="1:8">
      <c r="A539" s="86" t="str">
        <f ca="1">VLOOKUP(B539,'Insumos e Serviços'!$A:$F,3,0)</f>
        <v>Composição</v>
      </c>
      <c r="B539" s="100" t="s">
        <v>1096</v>
      </c>
      <c r="C539" s="85" t="str">
        <f ca="1">VLOOKUP(B539,'Insumos e Serviços'!$A:$F,2,0)</f>
        <v>SINAPI</v>
      </c>
      <c r="D539" s="86" t="str">
        <f ca="1">VLOOKUP(B539,'Insumos e Serviços'!$A:$F,4,0)</f>
        <v>ELETRICISTA COM ENCARGOS COMPLEMENTARES</v>
      </c>
      <c r="E539" s="85" t="str">
        <f ca="1">VLOOKUP(B539,'Insumos e Serviços'!$A:$F,5,0)</f>
        <v>H</v>
      </c>
      <c r="F539" s="106">
        <v>3.9100000000000003E-2</v>
      </c>
      <c r="G539" s="88">
        <f ca="1">VLOOKUP(B539,'Insumos e Serviços'!$A:$F,6,0)</f>
        <v>23.44</v>
      </c>
      <c r="H539" s="88">
        <f>TRUNC(F539*G539,2)</f>
        <v>0.91</v>
      </c>
    </row>
    <row r="540" spans="1:8" ht="33.75">
      <c r="A540" s="86" t="str">
        <f ca="1">VLOOKUP(B540,'Insumos e Serviços'!$A:$F,3,0)</f>
        <v>Composição</v>
      </c>
      <c r="B540" s="100" t="s">
        <v>1100</v>
      </c>
      <c r="C540" s="85" t="str">
        <f ca="1">VLOOKUP(B540,'Insumos e Serviços'!$A:$F,2,0)</f>
        <v>SINAPI</v>
      </c>
      <c r="D540" s="86" t="str">
        <f ca="1">VLOOKUP(B540,'Insumos e Serviços'!$A:$F,4,0)</f>
        <v>FIXAÇÃO DE TUBOS HORIZONTAIS DE PVC, CPVC OU COBRE DIÂMETROS MENORES OU IGUAIS A 40 MM OU ELETROCALHAS ATÉ 150MM DE LARGURA, COM ABRAÇADEIRA METÁLICA RÍGIDA TIPO D 1/2, FIXADA EM PERFILADO EM LAJE. AF_05/2015</v>
      </c>
      <c r="E540" s="85" t="str">
        <f ca="1">VLOOKUP(B540,'Insumos e Serviços'!$A:$F,5,0)</f>
        <v>M</v>
      </c>
      <c r="F540" s="106">
        <v>1</v>
      </c>
      <c r="G540" s="88">
        <f ca="1">VLOOKUP(B540,'Insumos e Serviços'!$A:$F,6,0)</f>
        <v>2.5</v>
      </c>
      <c r="H540" s="88">
        <f>TRUNC(F540*G540,2)</f>
        <v>2.5</v>
      </c>
    </row>
    <row r="541" spans="1:8" ht="23.25" thickBot="1">
      <c r="A541" s="86" t="str">
        <f ca="1">VLOOKUP(B541,'Insumos e Serviços'!$A:$F,3,0)</f>
        <v>Insumo</v>
      </c>
      <c r="B541" s="100" t="s">
        <v>1098</v>
      </c>
      <c r="C541" s="85" t="str">
        <f ca="1">VLOOKUP(B541,'Insumos e Serviços'!$A:$F,2,0)</f>
        <v>SINAPI</v>
      </c>
      <c r="D541" s="86" t="str">
        <f ca="1">VLOOKUP(B541,'Insumos e Serviços'!$A:$F,4,0)</f>
        <v>ELETRODUTO/CONDULETE DE PVC RIGIDO, LISO, COR CINZA, DE 3/4", PARA INSTALACOES APARENTES (NBR 5410)</v>
      </c>
      <c r="E541" s="85" t="str">
        <f ca="1">VLOOKUP(B541,'Insumos e Serviços'!$A:$F,5,0)</f>
        <v>M</v>
      </c>
      <c r="F541" s="106">
        <v>1.0481</v>
      </c>
      <c r="G541" s="88">
        <f ca="1">VLOOKUP(B541,'Insumos e Serviços'!$A:$F,6,0)</f>
        <v>11.27</v>
      </c>
      <c r="H541" s="88">
        <f>TRUNC(F541*G541,2)</f>
        <v>11.81</v>
      </c>
    </row>
    <row r="542" spans="1:8" ht="15" thickTop="1">
      <c r="A542" s="151"/>
      <c r="B542" s="151"/>
      <c r="C542" s="151"/>
      <c r="D542" s="151"/>
      <c r="E542" s="151"/>
      <c r="F542" s="151"/>
      <c r="G542" s="151"/>
      <c r="H542" s="151"/>
    </row>
    <row r="543" spans="1:8">
      <c r="A543" s="146" t="s">
        <v>972</v>
      </c>
      <c r="B543" s="146"/>
      <c r="C543" s="146"/>
      <c r="D543" s="146" t="s">
        <v>973</v>
      </c>
      <c r="E543" s="147"/>
      <c r="F543" s="148"/>
      <c r="G543" s="146"/>
      <c r="H543" s="149"/>
    </row>
    <row r="544" spans="1:8">
      <c r="A544" s="81" t="s">
        <v>974</v>
      </c>
      <c r="B544" s="81"/>
      <c r="C544" s="81"/>
      <c r="D544" s="81" t="s">
        <v>975</v>
      </c>
      <c r="E544" s="81"/>
      <c r="F544" s="82"/>
      <c r="G544" s="81"/>
      <c r="H544" s="83"/>
    </row>
    <row r="545" spans="1:8">
      <c r="A545" s="107" t="s">
        <v>976</v>
      </c>
      <c r="B545" s="108"/>
      <c r="C545" s="107"/>
      <c r="D545" s="107" t="s">
        <v>977</v>
      </c>
      <c r="E545" s="108"/>
      <c r="F545" s="109"/>
      <c r="G545" s="110"/>
      <c r="H545" s="110"/>
    </row>
    <row r="546" spans="1:8" ht="45">
      <c r="A546" s="150" t="s">
        <v>978</v>
      </c>
      <c r="B546" s="102" t="str">
        <f ca="1">VLOOKUP(A546,'Orçamento Sintético'!$A:$H,2,0)</f>
        <v xml:space="preserve"> MPDFT0880 </v>
      </c>
      <c r="C546" s="102" t="str">
        <f ca="1">VLOOKUP(A546,'Orçamento Sintético'!$A:$H,3,0)</f>
        <v>Próprio</v>
      </c>
      <c r="D546" s="101" t="str">
        <f ca="1">VLOOKUP(A546,'Orçamento Sintético'!$A:$H,4,0)</f>
        <v>Cópia da CPOS (61.10.574) - G1 - Grelha de exaustão, dimensões 225x125mm,  aletas fixas e horizontais, fabricada com perfis de alumínio extrudado, anodizado, na cor natural, incluindo registro de lâminas opostas e dupla deflexão. Modelo de referência: TROX AR/AG</v>
      </c>
      <c r="E546" s="102" t="str">
        <f ca="1">VLOOKUP(A546,'Orçamento Sintético'!$A:$H,5,0)</f>
        <v>un</v>
      </c>
      <c r="F546" s="103"/>
      <c r="G546" s="104"/>
      <c r="H546" s="105">
        <f>SUM(H547:H549)</f>
        <v>188.01</v>
      </c>
    </row>
    <row r="547" spans="1:8">
      <c r="A547" s="86" t="str">
        <f ca="1">VLOOKUP(B547,'Insumos e Serviços'!$A:$F,3,0)</f>
        <v>Composição</v>
      </c>
      <c r="B547" s="100" t="s">
        <v>1090</v>
      </c>
      <c r="C547" s="85" t="str">
        <f ca="1">VLOOKUP(B547,'Insumos e Serviços'!$A:$F,2,0)</f>
        <v>SINAPI</v>
      </c>
      <c r="D547" s="86" t="str">
        <f ca="1">VLOOKUP(B547,'Insumos e Serviços'!$A:$F,4,0)</f>
        <v>MONTADOR DE ELETROELETRÔNICOS COM ENCARGOS COMPLEMENTARES</v>
      </c>
      <c r="E547" s="85" t="str">
        <f ca="1">VLOOKUP(B547,'Insumos e Serviços'!$A:$F,5,0)</f>
        <v>H</v>
      </c>
      <c r="F547" s="106">
        <v>3.6</v>
      </c>
      <c r="G547" s="88">
        <f ca="1">VLOOKUP(B547,'Insumos e Serviços'!$A:$F,6,0)</f>
        <v>22.43</v>
      </c>
      <c r="H547" s="88">
        <f>TRUNC(F547*G547,2)</f>
        <v>80.739999999999995</v>
      </c>
    </row>
    <row r="548" spans="1:8">
      <c r="A548" s="86" t="str">
        <f ca="1">VLOOKUP(B548,'Insumos e Serviços'!$A:$F,3,0)</f>
        <v>Composição</v>
      </c>
      <c r="B548" s="100" t="s">
        <v>1088</v>
      </c>
      <c r="C548" s="85" t="str">
        <f ca="1">VLOOKUP(B548,'Insumos e Serviços'!$A:$F,2,0)</f>
        <v>SINAPI</v>
      </c>
      <c r="D548" s="86" t="str">
        <f ca="1">VLOOKUP(B548,'Insumos e Serviços'!$A:$F,4,0)</f>
        <v>AJUDANTE DE OPERAÇÃO EM GERAL COM ENCARGOS COMPLEMENTARES</v>
      </c>
      <c r="E548" s="85" t="str">
        <f ca="1">VLOOKUP(B548,'Insumos e Serviços'!$A:$F,5,0)</f>
        <v>H</v>
      </c>
      <c r="F548" s="106">
        <v>3.6</v>
      </c>
      <c r="G548" s="88">
        <f ca="1">VLOOKUP(B548,'Insumos e Serviços'!$A:$F,6,0)</f>
        <v>18.39</v>
      </c>
      <c r="H548" s="88">
        <f>TRUNC(F548*G548,2)</f>
        <v>66.2</v>
      </c>
    </row>
    <row r="549" spans="1:8" ht="34.5" thickBot="1">
      <c r="A549" s="86" t="str">
        <f ca="1">VLOOKUP(B549,'Insumos e Serviços'!$A:$F,3,0)</f>
        <v>Insumo</v>
      </c>
      <c r="B549" s="100" t="s">
        <v>1092</v>
      </c>
      <c r="C549" s="85" t="str">
        <f ca="1">VLOOKUP(B549,'Insumos e Serviços'!$A:$F,2,0)</f>
        <v>Próprio</v>
      </c>
      <c r="D549" s="86" t="str">
        <f ca="1">VLOOKUP(B549,'Insumos e Serviços'!$A:$F,4,0)</f>
        <v>G1 - Grelha de exaustão, dimensões 225x125mm,  aletas fixas e horizontais, fabricada com perfis de alumínio extrudado, anodizado, na cor natural, incluindo registro de lâminas opostas e dupla deflexão. Modelo de referência: TROX AR/A</v>
      </c>
      <c r="E549" s="85" t="str">
        <f ca="1">VLOOKUP(B549,'Insumos e Serviços'!$A:$F,5,0)</f>
        <v>un</v>
      </c>
      <c r="F549" s="106">
        <v>1</v>
      </c>
      <c r="G549" s="88">
        <f ca="1">VLOOKUP(B549,'Insumos e Serviços'!$A:$F,6,0)</f>
        <v>41.07</v>
      </c>
      <c r="H549" s="88">
        <f>TRUNC(F549*G549,2)</f>
        <v>41.07</v>
      </c>
    </row>
    <row r="550" spans="1:8" ht="15" thickTop="1">
      <c r="A550" s="151"/>
      <c r="B550" s="151"/>
      <c r="C550" s="151"/>
      <c r="D550" s="151"/>
      <c r="E550" s="151"/>
      <c r="F550" s="151"/>
      <c r="G550" s="151"/>
      <c r="H550" s="151"/>
    </row>
    <row r="551" spans="1:8" ht="45">
      <c r="A551" s="150" t="s">
        <v>981</v>
      </c>
      <c r="B551" s="102" t="str">
        <f ca="1">VLOOKUP(A551,'Orçamento Sintético'!$A:$H,2,0)</f>
        <v xml:space="preserve"> MPDFT0879 </v>
      </c>
      <c r="C551" s="102" t="str">
        <f ca="1">VLOOKUP(A551,'Orçamento Sintético'!$A:$H,3,0)</f>
        <v>Próprio</v>
      </c>
      <c r="D551" s="101" t="str">
        <f ca="1">VLOOKUP(A551,'Orçamento Sintético'!$A:$H,4,0)</f>
        <v>Cópia da CPOS (61.10.574) - G2 - Grelha de exaustão, dimensões 225x225mm,  aletas fixas e horizontais, fabricada com perfis de alumínio extrudado, anodizado, na cor natural, incluindo registro de lâminas opostas e dupla deflexão. Modelo de referência: TROX AR/AG</v>
      </c>
      <c r="E551" s="102" t="str">
        <f ca="1">VLOOKUP(A551,'Orçamento Sintético'!$A:$H,5,0)</f>
        <v>un</v>
      </c>
      <c r="F551" s="103"/>
      <c r="G551" s="104"/>
      <c r="H551" s="105">
        <f>SUM(H552:H554)</f>
        <v>210.92</v>
      </c>
    </row>
    <row r="552" spans="1:8">
      <c r="A552" s="86" t="str">
        <f ca="1">VLOOKUP(B552,'Insumos e Serviços'!$A:$F,3,0)</f>
        <v>Composição</v>
      </c>
      <c r="B552" s="100" t="s">
        <v>1090</v>
      </c>
      <c r="C552" s="85" t="str">
        <f ca="1">VLOOKUP(B552,'Insumos e Serviços'!$A:$F,2,0)</f>
        <v>SINAPI</v>
      </c>
      <c r="D552" s="86" t="str">
        <f ca="1">VLOOKUP(B552,'Insumos e Serviços'!$A:$F,4,0)</f>
        <v>MONTADOR DE ELETROELETRÔNICOS COM ENCARGOS COMPLEMENTARES</v>
      </c>
      <c r="E552" s="85" t="str">
        <f ca="1">VLOOKUP(B552,'Insumos e Serviços'!$A:$F,5,0)</f>
        <v>H</v>
      </c>
      <c r="F552" s="106">
        <v>3.6</v>
      </c>
      <c r="G552" s="88">
        <f ca="1">VLOOKUP(B552,'Insumos e Serviços'!$A:$F,6,0)</f>
        <v>22.43</v>
      </c>
      <c r="H552" s="88">
        <f>TRUNC(F552*G552,2)</f>
        <v>80.739999999999995</v>
      </c>
    </row>
    <row r="553" spans="1:8">
      <c r="A553" s="86" t="str">
        <f ca="1">VLOOKUP(B553,'Insumos e Serviços'!$A:$F,3,0)</f>
        <v>Composição</v>
      </c>
      <c r="B553" s="100" t="s">
        <v>1088</v>
      </c>
      <c r="C553" s="85" t="str">
        <f ca="1">VLOOKUP(B553,'Insumos e Serviços'!$A:$F,2,0)</f>
        <v>SINAPI</v>
      </c>
      <c r="D553" s="86" t="str">
        <f ca="1">VLOOKUP(B553,'Insumos e Serviços'!$A:$F,4,0)</f>
        <v>AJUDANTE DE OPERAÇÃO EM GERAL COM ENCARGOS COMPLEMENTARES</v>
      </c>
      <c r="E553" s="85" t="str">
        <f ca="1">VLOOKUP(B553,'Insumos e Serviços'!$A:$F,5,0)</f>
        <v>H</v>
      </c>
      <c r="F553" s="106">
        <v>3.6</v>
      </c>
      <c r="G553" s="88">
        <f ca="1">VLOOKUP(B553,'Insumos e Serviços'!$A:$F,6,0)</f>
        <v>18.39</v>
      </c>
      <c r="H553" s="88">
        <f>TRUNC(F553*G553,2)</f>
        <v>66.2</v>
      </c>
    </row>
    <row r="554" spans="1:8" ht="34.5" thickBot="1">
      <c r="A554" s="86" t="str">
        <f ca="1">VLOOKUP(B554,'Insumos e Serviços'!$A:$F,3,0)</f>
        <v>Insumo</v>
      </c>
      <c r="B554" s="100" t="s">
        <v>1086</v>
      </c>
      <c r="C554" s="85" t="str">
        <f ca="1">VLOOKUP(B554,'Insumos e Serviços'!$A:$F,2,0)</f>
        <v>Próprio</v>
      </c>
      <c r="D554" s="86" t="str">
        <f ca="1">VLOOKUP(B554,'Insumos e Serviços'!$A:$F,4,0)</f>
        <v>Grelha de exaustão, dimensões 225x225mm, aletas fixas e horizontais, fabricada com perfis de alumínio extrudado, anodizado, na cor natural, incluindo registro de lâminas opostas e dupla deflexão. Modelo de referência: TROX AR/AG</v>
      </c>
      <c r="E554" s="85" t="str">
        <f ca="1">VLOOKUP(B554,'Insumos e Serviços'!$A:$F,5,0)</f>
        <v>un</v>
      </c>
      <c r="F554" s="106">
        <v>1</v>
      </c>
      <c r="G554" s="88">
        <f ca="1">VLOOKUP(B554,'Insumos e Serviços'!$A:$F,6,0)</f>
        <v>63.98</v>
      </c>
      <c r="H554" s="88">
        <f>TRUNC(F554*G554,2)</f>
        <v>63.98</v>
      </c>
    </row>
    <row r="555" spans="1:8" ht="15" thickTop="1">
      <c r="A555" s="151"/>
      <c r="B555" s="151"/>
      <c r="C555" s="151"/>
      <c r="D555" s="151"/>
      <c r="E555" s="151"/>
      <c r="F555" s="151"/>
      <c r="G555" s="151"/>
      <c r="H555" s="151"/>
    </row>
    <row r="556" spans="1:8" ht="33.75">
      <c r="A556" s="150" t="s">
        <v>984</v>
      </c>
      <c r="B556" s="102" t="str">
        <f ca="1">VLOOKUP(A556,'Orçamento Sintético'!$A:$H,2,0)</f>
        <v xml:space="preserve"> MPDFT0881 </v>
      </c>
      <c r="C556" s="102" t="str">
        <f ca="1">VLOOKUP(A556,'Orçamento Sintético'!$A:$H,3,0)</f>
        <v>Próprio</v>
      </c>
      <c r="D556" s="101" t="str">
        <f ca="1">VLOOKUP(A556,'Orçamento Sintético'!$A:$H,4,0)</f>
        <v>Cópia da SBC (073893) - G3 - Grelha de exaustão de plástico para duto flexível diâmetro 100mm, com lâminas inclinadas. Modelo de referência: Soler&amp;Palau OTAM GR-100 ou similar equivalente.</v>
      </c>
      <c r="E556" s="102" t="str">
        <f ca="1">VLOOKUP(A556,'Orçamento Sintético'!$A:$H,5,0)</f>
        <v>un</v>
      </c>
      <c r="F556" s="103"/>
      <c r="G556" s="104"/>
      <c r="H556" s="105">
        <f>SUM(H557:H559)</f>
        <v>64.699999999999989</v>
      </c>
    </row>
    <row r="557" spans="1:8">
      <c r="A557" s="86" t="str">
        <f ca="1">VLOOKUP(B557,'Insumos e Serviços'!$A:$F,3,0)</f>
        <v>Composição</v>
      </c>
      <c r="B557" s="100" t="s">
        <v>1084</v>
      </c>
      <c r="C557" s="85" t="str">
        <f ca="1">VLOOKUP(B557,'Insumos e Serviços'!$A:$F,2,0)</f>
        <v>SINAPI</v>
      </c>
      <c r="D557" s="86" t="str">
        <f ca="1">VLOOKUP(B557,'Insumos e Serviços'!$A:$F,4,0)</f>
        <v>AUXILIAR DE ENCANADOR OU BOMBEIRO HIDRÁULICO COM ENCARGOS COMPLEMENTARES</v>
      </c>
      <c r="E557" s="85" t="str">
        <f ca="1">VLOOKUP(B557,'Insumos e Serviços'!$A:$F,5,0)</f>
        <v>H</v>
      </c>
      <c r="F557" s="106">
        <v>0.877</v>
      </c>
      <c r="G557" s="88">
        <f ca="1">VLOOKUP(B557,'Insumos e Serviços'!$A:$F,6,0)</f>
        <v>17.78</v>
      </c>
      <c r="H557" s="88">
        <f>TRUNC(F557*G557,2)</f>
        <v>15.59</v>
      </c>
    </row>
    <row r="558" spans="1:8">
      <c r="A558" s="86" t="str">
        <f ca="1">VLOOKUP(B558,'Insumos e Serviços'!$A:$F,3,0)</f>
        <v>Composição</v>
      </c>
      <c r="B558" s="100" t="s">
        <v>1082</v>
      </c>
      <c r="C558" s="85" t="str">
        <f ca="1">VLOOKUP(B558,'Insumos e Serviços'!$A:$F,2,0)</f>
        <v>SINAPI</v>
      </c>
      <c r="D558" s="86" t="str">
        <f ca="1">VLOOKUP(B558,'Insumos e Serviços'!$A:$F,4,0)</f>
        <v>ENCANADOR OU BOMBEIRO HIDRÁULICO COM ENCARGOS COMPLEMENTARES</v>
      </c>
      <c r="E558" s="85" t="str">
        <f ca="1">VLOOKUP(B558,'Insumos e Serviços'!$A:$F,5,0)</f>
        <v>H</v>
      </c>
      <c r="F558" s="106">
        <v>0.877</v>
      </c>
      <c r="G558" s="88">
        <f ca="1">VLOOKUP(B558,'Insumos e Serviços'!$A:$F,6,0)</f>
        <v>22.76</v>
      </c>
      <c r="H558" s="88">
        <f>TRUNC(F558*G558,2)</f>
        <v>19.96</v>
      </c>
    </row>
    <row r="559" spans="1:8" ht="23.25" thickBot="1">
      <c r="A559" s="86" t="str">
        <f ca="1">VLOOKUP(B559,'Insumos e Serviços'!$A:$F,3,0)</f>
        <v>Insumo</v>
      </c>
      <c r="B559" s="100" t="s">
        <v>1080</v>
      </c>
      <c r="C559" s="85" t="str">
        <f ca="1">VLOOKUP(B559,'Insumos e Serviços'!$A:$F,2,0)</f>
        <v>Próprio</v>
      </c>
      <c r="D559" s="86" t="str">
        <f ca="1">VLOOKUP(B559,'Insumos e Serviços'!$A:$F,4,0)</f>
        <v>Grelha de exaustão de plástico para duto flexível diâmetro 100mm, com lâminas inclinadas. Modelo de referência: Soler&amp;Palau OTAM GR-100</v>
      </c>
      <c r="E559" s="85" t="str">
        <f ca="1">VLOOKUP(B559,'Insumos e Serviços'!$A:$F,5,0)</f>
        <v>un</v>
      </c>
      <c r="F559" s="106">
        <v>1</v>
      </c>
      <c r="G559" s="88">
        <f ca="1">VLOOKUP(B559,'Insumos e Serviços'!$A:$F,6,0)</f>
        <v>29.15</v>
      </c>
      <c r="H559" s="88">
        <f>TRUNC(F559*G559,2)</f>
        <v>29.15</v>
      </c>
    </row>
    <row r="560" spans="1:8" ht="15" thickTop="1">
      <c r="A560" s="151"/>
      <c r="B560" s="151"/>
      <c r="C560" s="151"/>
      <c r="D560" s="151"/>
      <c r="E560" s="151"/>
      <c r="F560" s="151"/>
      <c r="G560" s="151"/>
      <c r="H560" s="151"/>
    </row>
    <row r="561" spans="1:8" ht="123.75">
      <c r="A561" s="150" t="s">
        <v>987</v>
      </c>
      <c r="B561" s="102" t="str">
        <f ca="1">VLOOKUP(A561,'Orçamento Sintético'!$A:$H,2,0)</f>
        <v xml:space="preserve"> MPDFT0060 </v>
      </c>
      <c r="C561" s="102" t="str">
        <f ca="1">VLOOKUP(A561,'Orçamento Sintético'!$A:$H,3,0)</f>
        <v>Próprio</v>
      </c>
      <c r="D561" s="101" t="str">
        <f ca="1">VLOOKUP(A561,'Orçamento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E561" s="102" t="str">
        <f ca="1">VLOOKUP(A561,'Orçamento Sintético'!$A:$H,5,0)</f>
        <v>m²</v>
      </c>
      <c r="F561" s="103"/>
      <c r="G561" s="104"/>
      <c r="H561" s="105">
        <f>SUM(H562:H564)</f>
        <v>131.47</v>
      </c>
    </row>
    <row r="562" spans="1:8">
      <c r="A562" s="86" t="str">
        <f ca="1">VLOOKUP(B562,'Insumos e Serviços'!$A:$F,3,0)</f>
        <v>Composição</v>
      </c>
      <c r="B562" s="100" t="s">
        <v>1070</v>
      </c>
      <c r="C562" s="85" t="str">
        <f ca="1">VLOOKUP(B562,'Insumos e Serviços'!$A:$F,2,0)</f>
        <v>SINAPI</v>
      </c>
      <c r="D562" s="86" t="str">
        <f ca="1">VLOOKUP(B562,'Insumos e Serviços'!$A:$F,4,0)</f>
        <v>MONTADOR (TUBO AÇO/EQUIPAMENTOS) COM ENCARGOS COMPLEMENTARES</v>
      </c>
      <c r="E562" s="85" t="str">
        <f ca="1">VLOOKUP(B562,'Insumos e Serviços'!$A:$F,5,0)</f>
        <v>H</v>
      </c>
      <c r="F562" s="106">
        <v>1.0979000000000001</v>
      </c>
      <c r="G562" s="88">
        <f ca="1">VLOOKUP(B562,'Insumos e Serviços'!$A:$F,6,0)</f>
        <v>18.350000000000001</v>
      </c>
      <c r="H562" s="88">
        <f>TRUNC(F562*G562,2)</f>
        <v>20.14</v>
      </c>
    </row>
    <row r="563" spans="1:8">
      <c r="A563" s="86" t="str">
        <f ca="1">VLOOKUP(B563,'Insumos e Serviços'!$A:$F,3,0)</f>
        <v>Composição</v>
      </c>
      <c r="B563" s="100" t="s">
        <v>1067</v>
      </c>
      <c r="C563" s="85" t="str">
        <f ca="1">VLOOKUP(B563,'Insumos e Serviços'!$A:$F,2,0)</f>
        <v>SINAPI</v>
      </c>
      <c r="D563" s="86" t="str">
        <f ca="1">VLOOKUP(B563,'Insumos e Serviços'!$A:$F,4,0)</f>
        <v>AJUDANTE ESPECIALIZADO COM ENCARGOS COMPLEMENTARES</v>
      </c>
      <c r="E563" s="85" t="str">
        <f ca="1">VLOOKUP(B563,'Insumos e Serviços'!$A:$F,5,0)</f>
        <v>H</v>
      </c>
      <c r="F563" s="106">
        <v>1.0979000000000001</v>
      </c>
      <c r="G563" s="88">
        <f ca="1">VLOOKUP(B563,'Insumos e Serviços'!$A:$F,6,0)</f>
        <v>20.39</v>
      </c>
      <c r="H563" s="88">
        <f>TRUNC(F563*G563,2)</f>
        <v>22.38</v>
      </c>
    </row>
    <row r="564" spans="1:8" ht="34.5" thickBot="1">
      <c r="A564" s="86" t="str">
        <f ca="1">VLOOKUP(B564,'Insumos e Serviços'!$A:$F,3,0)</f>
        <v>Insumo</v>
      </c>
      <c r="B564" s="100" t="s">
        <v>1078</v>
      </c>
      <c r="C564" s="85" t="str">
        <f ca="1">VLOOKUP(B564,'Insumos e Serviços'!$A:$F,2,0)</f>
        <v>Próprio</v>
      </c>
      <c r="D564" s="86" t="str">
        <f ca="1">VLOOKUP(B564,'Insumos e Serviços'!$A:$F,4,0)</f>
        <v>Painel  MPU, pré-isolado de poli-isocianurato, revestido com duas lâminas de alumínio gofrado, (esp. 20mm) – ref. Multivac (inclusive perdas, acessórios de conexão, de vedação e de reforço)</v>
      </c>
      <c r="E564" s="85" t="str">
        <f ca="1">VLOOKUP(B564,'Insumos e Serviços'!$A:$F,5,0)</f>
        <v>m²</v>
      </c>
      <c r="F564" s="106">
        <v>1</v>
      </c>
      <c r="G564" s="88">
        <f ca="1">VLOOKUP(B564,'Insumos e Serviços'!$A:$F,6,0)</f>
        <v>88.95</v>
      </c>
      <c r="H564" s="88">
        <f>TRUNC(F564*G564,2)</f>
        <v>88.95</v>
      </c>
    </row>
    <row r="565" spans="1:8" ht="15" thickTop="1">
      <c r="A565" s="151"/>
      <c r="B565" s="151"/>
      <c r="C565" s="151"/>
      <c r="D565" s="151"/>
      <c r="E565" s="151"/>
      <c r="F565" s="151"/>
      <c r="G565" s="151"/>
      <c r="H565" s="151"/>
    </row>
    <row r="566" spans="1:8" ht="33.75">
      <c r="A566" s="150" t="s">
        <v>990</v>
      </c>
      <c r="B566" s="102" t="str">
        <f ca="1">VLOOKUP(A566,'Orçamento Sintético'!$A:$H,2,0)</f>
        <v xml:space="preserve"> MPDFT0885 </v>
      </c>
      <c r="C566" s="102" t="str">
        <f ca="1">VLOOKUP(A566,'Orçamento Sintético'!$A:$H,3,0)</f>
        <v>Próprio</v>
      </c>
      <c r="D566" s="101" t="str">
        <f ca="1">VLOOKUP(A566,'Orçamento Sintético'!$A:$H,4,0)</f>
        <v>Cópia da SBC (070473) - Duto flexível #250 para ventilação ou exaustão, fabricado em alumínio e poliéster com espiral de arame de aço bronzeado, anticorrosivo e indeformável.  Modelo de referência: Multivac Aludec 60 CO2</v>
      </c>
      <c r="E566" s="102" t="str">
        <f ca="1">VLOOKUP(A566,'Orçamento Sintético'!$A:$H,5,0)</f>
        <v>un</v>
      </c>
      <c r="F566" s="103"/>
      <c r="G566" s="104"/>
      <c r="H566" s="105">
        <f>SUM(H567:H569)</f>
        <v>159.43</v>
      </c>
    </row>
    <row r="567" spans="1:8">
      <c r="A567" s="86" t="str">
        <f ca="1">VLOOKUP(B567,'Insumos e Serviços'!$A:$F,3,0)</f>
        <v>Composição</v>
      </c>
      <c r="B567" s="100" t="s">
        <v>1067</v>
      </c>
      <c r="C567" s="85" t="str">
        <f ca="1">VLOOKUP(B567,'Insumos e Serviços'!$A:$F,2,0)</f>
        <v>SINAPI</v>
      </c>
      <c r="D567" s="86" t="str">
        <f ca="1">VLOOKUP(B567,'Insumos e Serviços'!$A:$F,4,0)</f>
        <v>AJUDANTE ESPECIALIZADO COM ENCARGOS COMPLEMENTARES</v>
      </c>
      <c r="E567" s="85" t="str">
        <f ca="1">VLOOKUP(B567,'Insumos e Serviços'!$A:$F,5,0)</f>
        <v>H</v>
      </c>
      <c r="F567" s="106">
        <v>0.309</v>
      </c>
      <c r="G567" s="88">
        <f ca="1">VLOOKUP(B567,'Insumos e Serviços'!$A:$F,6,0)</f>
        <v>20.39</v>
      </c>
      <c r="H567" s="88">
        <f>TRUNC(F567*G567,2)</f>
        <v>6.3</v>
      </c>
    </row>
    <row r="568" spans="1:8" ht="22.5">
      <c r="A568" s="86" t="str">
        <f ca="1">VLOOKUP(B568,'Insumos e Serviços'!$A:$F,3,0)</f>
        <v>Composição</v>
      </c>
      <c r="B568" s="100" t="s">
        <v>1065</v>
      </c>
      <c r="C568" s="85" t="str">
        <f ca="1">VLOOKUP(B568,'Insumos e Serviços'!$A:$F,2,0)</f>
        <v>SINAPI</v>
      </c>
      <c r="D568" s="86" t="str">
        <f ca="1">VLOOKUP(B568,'Insumos e Serviços'!$A:$F,4,0)</f>
        <v>APLICAÇÃO MANUAL DE PINTURA COM TINTA TEXTURIZADA ACRÍLICA EM PAREDES EXTERNAS DE CASAS, UMA COR. AF_06/2014</v>
      </c>
      <c r="E568" s="85" t="str">
        <f ca="1">VLOOKUP(B568,'Insumos e Serviços'!$A:$F,5,0)</f>
        <v>m²</v>
      </c>
      <c r="F568" s="106">
        <v>0.309</v>
      </c>
      <c r="G568" s="88">
        <f ca="1">VLOOKUP(B568,'Insumos e Serviços'!$A:$F,6,0)</f>
        <v>17.079999999999998</v>
      </c>
      <c r="H568" s="88">
        <f>TRUNC(F568*G568,2)</f>
        <v>5.27</v>
      </c>
    </row>
    <row r="569" spans="1:8" ht="34.5" thickBot="1">
      <c r="A569" s="86" t="str">
        <f ca="1">VLOOKUP(B569,'Insumos e Serviços'!$A:$F,3,0)</f>
        <v>Insumo</v>
      </c>
      <c r="B569" s="100" t="s">
        <v>1076</v>
      </c>
      <c r="C569" s="85" t="str">
        <f ca="1">VLOOKUP(B569,'Insumos e Serviços'!$A:$F,2,0)</f>
        <v>Próprio</v>
      </c>
      <c r="D569" s="86" t="str">
        <f ca="1">VLOOKUP(B569,'Insumos e Serviços'!$A:$F,4,0)</f>
        <v>Duto flexível #250 para ventilação ou exaustão, fabricado em alumínio e poliéster com espiral de arame de aço bronzeado, anticorrosivo e indeformável.  Modelo de referência: Multivac Aludec 60 CO2</v>
      </c>
      <c r="E569" s="85" t="str">
        <f ca="1">VLOOKUP(B569,'Insumos e Serviços'!$A:$F,5,0)</f>
        <v>m</v>
      </c>
      <c r="F569" s="106">
        <v>1.1000000000000001</v>
      </c>
      <c r="G569" s="88">
        <f ca="1">VLOOKUP(B569,'Insumos e Serviços'!$A:$F,6,0)</f>
        <v>134.41999999999999</v>
      </c>
      <c r="H569" s="88">
        <f>TRUNC(F569*G569,2)</f>
        <v>147.86000000000001</v>
      </c>
    </row>
    <row r="570" spans="1:8" ht="15" thickTop="1">
      <c r="A570" s="151"/>
      <c r="B570" s="151"/>
      <c r="C570" s="151"/>
      <c r="D570" s="151"/>
      <c r="E570" s="151"/>
      <c r="F570" s="151"/>
      <c r="G570" s="151"/>
      <c r="H570" s="151"/>
    </row>
    <row r="571" spans="1:8" ht="78.75">
      <c r="A571" s="150" t="s">
        <v>993</v>
      </c>
      <c r="B571" s="102" t="str">
        <f ca="1">VLOOKUP(A571,'Orçamento Sintético'!$A:$H,2,0)</f>
        <v xml:space="preserve"> MPDFT0440 </v>
      </c>
      <c r="C571" s="102" t="str">
        <f ca="1">VLOOKUP(A571,'Orçamento Sintético'!$A:$H,3,0)</f>
        <v>Próprio</v>
      </c>
      <c r="D571" s="101" t="str">
        <f ca="1">VLOOKUP(A571,'Orçamento Sintético'!$A:$H,4,0)</f>
        <v>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 ou similar equivalente.</v>
      </c>
      <c r="E571" s="102" t="str">
        <f ca="1">VLOOKUP(A571,'Orçamento Sintético'!$A:$H,5,0)</f>
        <v>un</v>
      </c>
      <c r="F571" s="103"/>
      <c r="G571" s="104"/>
      <c r="H571" s="105">
        <f>SUM(H572:H574)</f>
        <v>2259.6699999999996</v>
      </c>
    </row>
    <row r="572" spans="1:8">
      <c r="A572" s="86" t="str">
        <f ca="1">VLOOKUP(B572,'Insumos e Serviços'!$A:$F,3,0)</f>
        <v>Composição</v>
      </c>
      <c r="B572" s="100" t="s">
        <v>1070</v>
      </c>
      <c r="C572" s="85" t="str">
        <f ca="1">VLOOKUP(B572,'Insumos e Serviços'!$A:$F,2,0)</f>
        <v>SINAPI</v>
      </c>
      <c r="D572" s="86" t="str">
        <f ca="1">VLOOKUP(B572,'Insumos e Serviços'!$A:$F,4,0)</f>
        <v>MONTADOR (TUBO AÇO/EQUIPAMENTOS) COM ENCARGOS COMPLEMENTARES</v>
      </c>
      <c r="E572" s="85" t="str">
        <f ca="1">VLOOKUP(B572,'Insumos e Serviços'!$A:$F,5,0)</f>
        <v>H</v>
      </c>
      <c r="F572" s="106">
        <v>1.6910000000000001</v>
      </c>
      <c r="G572" s="88">
        <f ca="1">VLOOKUP(B572,'Insumos e Serviços'!$A:$F,6,0)</f>
        <v>18.350000000000001</v>
      </c>
      <c r="H572" s="88">
        <f>TRUNC(F572*G572,2)</f>
        <v>31.02</v>
      </c>
    </row>
    <row r="573" spans="1:8">
      <c r="A573" s="86" t="str">
        <f ca="1">VLOOKUP(B573,'Insumos e Serviços'!$A:$F,3,0)</f>
        <v>Composição</v>
      </c>
      <c r="B573" s="100" t="s">
        <v>1067</v>
      </c>
      <c r="C573" s="85" t="str">
        <f ca="1">VLOOKUP(B573,'Insumos e Serviços'!$A:$F,2,0)</f>
        <v>SINAPI</v>
      </c>
      <c r="D573" s="86" t="str">
        <f ca="1">VLOOKUP(B573,'Insumos e Serviços'!$A:$F,4,0)</f>
        <v>AJUDANTE ESPECIALIZADO COM ENCARGOS COMPLEMENTARES</v>
      </c>
      <c r="E573" s="85" t="str">
        <f ca="1">VLOOKUP(B573,'Insumos e Serviços'!$A:$F,5,0)</f>
        <v>H</v>
      </c>
      <c r="F573" s="106">
        <v>1.6910000000000001</v>
      </c>
      <c r="G573" s="88">
        <f ca="1">VLOOKUP(B573,'Insumos e Serviços'!$A:$F,6,0)</f>
        <v>20.39</v>
      </c>
      <c r="H573" s="88">
        <f>TRUNC(F573*G573,2)</f>
        <v>34.47</v>
      </c>
    </row>
    <row r="574" spans="1:8" ht="68.25" thickBot="1">
      <c r="A574" s="86" t="str">
        <f ca="1">VLOOKUP(B574,'Insumos e Serviços'!$A:$F,3,0)</f>
        <v>Insumo</v>
      </c>
      <c r="B574" s="100" t="s">
        <v>1074</v>
      </c>
      <c r="C574" s="85" t="str">
        <f ca="1">VLOOKUP(B574,'Insumos e Serviços'!$A:$F,2,0)</f>
        <v>Próprio</v>
      </c>
      <c r="D574" s="86" t="str">
        <f ca="1">VLOOKUP(B574,'Insumos e Serviços'!$A:$F,4,0)</f>
        <v>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v>
      </c>
      <c r="E574" s="85" t="str">
        <f ca="1">VLOOKUP(B574,'Insumos e Serviços'!$A:$F,5,0)</f>
        <v>un</v>
      </c>
      <c r="F574" s="106">
        <v>1</v>
      </c>
      <c r="G574" s="88">
        <f ca="1">VLOOKUP(B574,'Insumos e Serviços'!$A:$F,6,0)</f>
        <v>2194.1799999999998</v>
      </c>
      <c r="H574" s="88">
        <f>TRUNC(F574*G574,2)</f>
        <v>2194.1799999999998</v>
      </c>
    </row>
    <row r="575" spans="1:8" ht="15" thickTop="1">
      <c r="A575" s="151"/>
      <c r="B575" s="151"/>
      <c r="C575" s="151"/>
      <c r="D575" s="151"/>
      <c r="E575" s="151"/>
      <c r="F575" s="151"/>
      <c r="G575" s="151"/>
      <c r="H575" s="151"/>
    </row>
    <row r="576" spans="1:8" ht="33.75">
      <c r="A576" s="150" t="s">
        <v>998</v>
      </c>
      <c r="B576" s="102" t="str">
        <f ca="1">VLOOKUP(A576,'Orçamento Sintético'!$A:$H,2,0)</f>
        <v xml:space="preserve"> MPDFT0886 </v>
      </c>
      <c r="C576" s="102" t="str">
        <f ca="1">VLOOKUP(A576,'Orçamento Sintético'!$A:$H,3,0)</f>
        <v>Próprio</v>
      </c>
      <c r="D576" s="101" t="str">
        <f ca="1">VLOOKUP(A576,'Orçamento Sintético'!$A:$H,4,0)</f>
        <v>Cópia da SBC (070473) - Duto flexível #100 para ventilação ou exaustão, fabricado em alumínio e poliéster com espiral de arame de aço bronzeado, anticorrosivo e indeformável.  Modelo de referência: Multivac Aludec 60 CO2</v>
      </c>
      <c r="E576" s="102" t="str">
        <f ca="1">VLOOKUP(A576,'Orçamento Sintético'!$A:$H,5,0)</f>
        <v>un</v>
      </c>
      <c r="F576" s="103"/>
      <c r="G576" s="104"/>
      <c r="H576" s="105">
        <f>SUM(H577:H579)</f>
        <v>70.58</v>
      </c>
    </row>
    <row r="577" spans="1:8">
      <c r="A577" s="86" t="str">
        <f ca="1">VLOOKUP(B577,'Insumos e Serviços'!$A:$F,3,0)</f>
        <v>Composição</v>
      </c>
      <c r="B577" s="100" t="s">
        <v>1067</v>
      </c>
      <c r="C577" s="85" t="str">
        <f ca="1">VLOOKUP(B577,'Insumos e Serviços'!$A:$F,2,0)</f>
        <v>SINAPI</v>
      </c>
      <c r="D577" s="86" t="str">
        <f ca="1">VLOOKUP(B577,'Insumos e Serviços'!$A:$F,4,0)</f>
        <v>AJUDANTE ESPECIALIZADO COM ENCARGOS COMPLEMENTARES</v>
      </c>
      <c r="E577" s="85" t="str">
        <f ca="1">VLOOKUP(B577,'Insumos e Serviços'!$A:$F,5,0)</f>
        <v>H</v>
      </c>
      <c r="F577" s="106">
        <v>0.309</v>
      </c>
      <c r="G577" s="88">
        <f ca="1">VLOOKUP(B577,'Insumos e Serviços'!$A:$F,6,0)</f>
        <v>20.39</v>
      </c>
      <c r="H577" s="88">
        <f>TRUNC(F577*G577,2)</f>
        <v>6.3</v>
      </c>
    </row>
    <row r="578" spans="1:8" ht="22.5">
      <c r="A578" s="86" t="str">
        <f ca="1">VLOOKUP(B578,'Insumos e Serviços'!$A:$F,3,0)</f>
        <v>Composição</v>
      </c>
      <c r="B578" s="100" t="s">
        <v>1065</v>
      </c>
      <c r="C578" s="85" t="str">
        <f ca="1">VLOOKUP(B578,'Insumos e Serviços'!$A:$F,2,0)</f>
        <v>SINAPI</v>
      </c>
      <c r="D578" s="86" t="str">
        <f ca="1">VLOOKUP(B578,'Insumos e Serviços'!$A:$F,4,0)</f>
        <v>APLICAÇÃO MANUAL DE PINTURA COM TINTA TEXTURIZADA ACRÍLICA EM PAREDES EXTERNAS DE CASAS, UMA COR. AF_06/2014</v>
      </c>
      <c r="E578" s="85" t="str">
        <f ca="1">VLOOKUP(B578,'Insumos e Serviços'!$A:$F,5,0)</f>
        <v>m²</v>
      </c>
      <c r="F578" s="106">
        <v>0.309</v>
      </c>
      <c r="G578" s="88">
        <f ca="1">VLOOKUP(B578,'Insumos e Serviços'!$A:$F,6,0)</f>
        <v>17.079999999999998</v>
      </c>
      <c r="H578" s="88">
        <f>TRUNC(F578*G578,2)</f>
        <v>5.27</v>
      </c>
    </row>
    <row r="579" spans="1:8" ht="34.5" thickBot="1">
      <c r="A579" s="86" t="str">
        <f ca="1">VLOOKUP(B579,'Insumos e Serviços'!$A:$F,3,0)</f>
        <v>Insumo</v>
      </c>
      <c r="B579" s="100" t="s">
        <v>1072</v>
      </c>
      <c r="C579" s="85" t="str">
        <f ca="1">VLOOKUP(B579,'Insumos e Serviços'!$A:$F,2,0)</f>
        <v>Próprio</v>
      </c>
      <c r="D579" s="86" t="str">
        <f ca="1">VLOOKUP(B579,'Insumos e Serviços'!$A:$F,4,0)</f>
        <v>Duto flexível #100 para ventilação ou exaustão, fabricado em alumínio e poliéster com espiral de arame de aço bronzeado, anticorrosivo e indeformável.  Modelo de referência: Multivac Aludec 60 CO2</v>
      </c>
      <c r="E579" s="85" t="str">
        <f ca="1">VLOOKUP(B579,'Insumos e Serviços'!$A:$F,5,0)</f>
        <v>m</v>
      </c>
      <c r="F579" s="106">
        <v>1.1000000000000001</v>
      </c>
      <c r="G579" s="88">
        <f ca="1">VLOOKUP(B579,'Insumos e Serviços'!$A:$F,6,0)</f>
        <v>53.65</v>
      </c>
      <c r="H579" s="88">
        <f>TRUNC(F579*G579,2)</f>
        <v>59.01</v>
      </c>
    </row>
    <row r="580" spans="1:8" ht="15" thickTop="1">
      <c r="A580" s="151"/>
      <c r="B580" s="151"/>
      <c r="C580" s="151"/>
      <c r="D580" s="151"/>
      <c r="E580" s="151"/>
      <c r="F580" s="151"/>
      <c r="G580" s="151"/>
      <c r="H580" s="151"/>
    </row>
    <row r="581" spans="1:8" ht="78.75">
      <c r="A581" s="150" t="s">
        <v>485</v>
      </c>
      <c r="B581" s="102" t="str">
        <f ca="1">VLOOKUP(A581,'Orçamento Sintético'!$A:$H,2,0)</f>
        <v xml:space="preserve"> MPDFT0883 </v>
      </c>
      <c r="C581" s="102" t="str">
        <f ca="1">VLOOKUP(A581,'Orçamento Sintético'!$A:$H,3,0)</f>
        <v>Próprio</v>
      </c>
      <c r="D581" s="101" t="str">
        <f ca="1">VLOOKUP(A581,'Orçamento Sintético'!$A:$H,4,0)</f>
        <v>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E581" s="102" t="str">
        <f ca="1">VLOOKUP(A581,'Orçamento Sintético'!$A:$H,5,0)</f>
        <v>un</v>
      </c>
      <c r="F581" s="103"/>
      <c r="G581" s="104"/>
      <c r="H581" s="105">
        <f>SUM(H582:H583)</f>
        <v>402.96</v>
      </c>
    </row>
    <row r="582" spans="1:8">
      <c r="A582" s="86" t="str">
        <f ca="1">VLOOKUP(B582,'Insumos e Serviços'!$A:$F,3,0)</f>
        <v>Composição</v>
      </c>
      <c r="B582" s="100" t="s">
        <v>1070</v>
      </c>
      <c r="C582" s="85" t="str">
        <f ca="1">VLOOKUP(B582,'Insumos e Serviços'!$A:$F,2,0)</f>
        <v>SINAPI</v>
      </c>
      <c r="D582" s="86" t="str">
        <f ca="1">VLOOKUP(B582,'Insumos e Serviços'!$A:$F,4,0)</f>
        <v>MONTADOR (TUBO AÇO/EQUIPAMENTOS) COM ENCARGOS COMPLEMENTARES</v>
      </c>
      <c r="E582" s="85" t="str">
        <f ca="1">VLOOKUP(B582,'Insumos e Serviços'!$A:$F,5,0)</f>
        <v>H</v>
      </c>
      <c r="F582" s="106">
        <v>1.6910000000000001</v>
      </c>
      <c r="G582" s="88">
        <f ca="1">VLOOKUP(B582,'Insumos e Serviços'!$A:$F,6,0)</f>
        <v>18.350000000000001</v>
      </c>
      <c r="H582" s="88">
        <f>TRUNC(F582*G582,2)</f>
        <v>31.02</v>
      </c>
    </row>
    <row r="583" spans="1:8" ht="68.25" thickBot="1">
      <c r="A583" s="86" t="str">
        <f ca="1">VLOOKUP(B583,'Insumos e Serviços'!$A:$F,3,0)</f>
        <v>Insumo</v>
      </c>
      <c r="B583" s="100" t="s">
        <v>1068</v>
      </c>
      <c r="C583" s="85" t="str">
        <f ca="1">VLOOKUP(B583,'Insumos e Serviços'!$A:$F,2,0)</f>
        <v>Próprio</v>
      </c>
      <c r="D583" s="86" t="str">
        <f ca="1">VLOOKUP(B583,'Insumos e Serviços'!$A:$F,4,0)</f>
        <v>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E583" s="85" t="str">
        <f ca="1">VLOOKUP(B583,'Insumos e Serviços'!$A:$F,5,0)</f>
        <v>un</v>
      </c>
      <c r="F583" s="106">
        <v>1</v>
      </c>
      <c r="G583" s="88">
        <f ca="1">VLOOKUP(B583,'Insumos e Serviços'!$A:$F,6,0)</f>
        <v>371.94</v>
      </c>
      <c r="H583" s="88">
        <f>TRUNC(F583*G583,2)</f>
        <v>371.94</v>
      </c>
    </row>
    <row r="584" spans="1:8" ht="15" thickTop="1">
      <c r="A584" s="151"/>
      <c r="B584" s="151"/>
      <c r="C584" s="151"/>
      <c r="D584" s="151"/>
      <c r="E584" s="151"/>
      <c r="F584" s="151"/>
      <c r="G584" s="151"/>
      <c r="H584" s="151"/>
    </row>
    <row r="585" spans="1:8" ht="33.75">
      <c r="A585" s="150" t="s">
        <v>486</v>
      </c>
      <c r="B585" s="102" t="str">
        <f ca="1">VLOOKUP(A585,'Orçamento Sintético'!$A:$H,2,0)</f>
        <v xml:space="preserve"> MPDFT0882 </v>
      </c>
      <c r="C585" s="102" t="str">
        <f ca="1">VLOOKUP(A585,'Orçamento Sintético'!$A:$H,3,0)</f>
        <v>Próprio</v>
      </c>
      <c r="D585" s="101" t="str">
        <f ca="1">VLOOKUP(A585,'Orçamento Sintético'!$A:$H,4,0)</f>
        <v>Cópia da SBC (070473) - Duto flexível para ventilação ou exaustão #150, fabricado em alumínio e poliéster com espiral de arame de aço bronzeado, anticorrosivo e indeformável.  Modelo de referência: Multivac Aludec 60 CO2</v>
      </c>
      <c r="E585" s="102" t="str">
        <f ca="1">VLOOKUP(A585,'Orçamento Sintético'!$A:$H,5,0)</f>
        <v>un</v>
      </c>
      <c r="F585" s="103"/>
      <c r="G585" s="104"/>
      <c r="H585" s="105">
        <f>SUM(H586:H589)</f>
        <v>100.05000000000001</v>
      </c>
    </row>
    <row r="586" spans="1:8">
      <c r="A586" s="86" t="str">
        <f ca="1">VLOOKUP(B586,'Insumos e Serviços'!$A:$F,3,0)</f>
        <v>Composição</v>
      </c>
      <c r="B586" s="100" t="s">
        <v>1067</v>
      </c>
      <c r="C586" s="85" t="str">
        <f ca="1">VLOOKUP(B586,'Insumos e Serviços'!$A:$F,2,0)</f>
        <v>SINAPI</v>
      </c>
      <c r="D586" s="86" t="str">
        <f ca="1">VLOOKUP(B586,'Insumos e Serviços'!$A:$F,4,0)</f>
        <v>AJUDANTE ESPECIALIZADO COM ENCARGOS COMPLEMENTARES</v>
      </c>
      <c r="E586" s="85" t="str">
        <f ca="1">VLOOKUP(B586,'Insumos e Serviços'!$A:$F,5,0)</f>
        <v>H</v>
      </c>
      <c r="F586" s="106">
        <v>0.309</v>
      </c>
      <c r="G586" s="88">
        <f ca="1">VLOOKUP(B586,'Insumos e Serviços'!$A:$F,6,0)</f>
        <v>20.39</v>
      </c>
      <c r="H586" s="88">
        <f>TRUNC(F586*G586,2)</f>
        <v>6.3</v>
      </c>
    </row>
    <row r="587" spans="1:8" ht="22.5">
      <c r="A587" s="86" t="str">
        <f ca="1">VLOOKUP(B587,'Insumos e Serviços'!$A:$F,3,0)</f>
        <v>Composição</v>
      </c>
      <c r="B587" s="100" t="s">
        <v>1065</v>
      </c>
      <c r="C587" s="85" t="str">
        <f ca="1">VLOOKUP(B587,'Insumos e Serviços'!$A:$F,2,0)</f>
        <v>SINAPI</v>
      </c>
      <c r="D587" s="86" t="str">
        <f ca="1">VLOOKUP(B587,'Insumos e Serviços'!$A:$F,4,0)</f>
        <v>APLICAÇÃO MANUAL DE PINTURA COM TINTA TEXTURIZADA ACRÍLICA EM PAREDES EXTERNAS DE CASAS, UMA COR. AF_06/2014</v>
      </c>
      <c r="E587" s="85" t="str">
        <f ca="1">VLOOKUP(B587,'Insumos e Serviços'!$A:$F,5,0)</f>
        <v>m²</v>
      </c>
      <c r="F587" s="106">
        <v>0.309</v>
      </c>
      <c r="G587" s="88">
        <f ca="1">VLOOKUP(B587,'Insumos e Serviços'!$A:$F,6,0)</f>
        <v>17.079999999999998</v>
      </c>
      <c r="H587" s="88">
        <f>TRUNC(F587*G587,2)</f>
        <v>5.27</v>
      </c>
    </row>
    <row r="588" spans="1:8" ht="34.5" thickBot="1">
      <c r="A588" s="86" t="str">
        <f ca="1">VLOOKUP(B588,'Insumos e Serviços'!$A:$F,3,0)</f>
        <v>Insumo</v>
      </c>
      <c r="B588" s="100" t="s">
        <v>1063</v>
      </c>
      <c r="C588" s="85" t="str">
        <f ca="1">VLOOKUP(B588,'Insumos e Serviços'!$A:$F,2,0)</f>
        <v>Próprio</v>
      </c>
      <c r="D588" s="86" t="str">
        <f ca="1">VLOOKUP(B588,'Insumos e Serviços'!$A:$F,4,0)</f>
        <v>Duto flexível #150 para ventilação ou exaustão, fabricado em alumínio e poliéster com espiral de arame de aço bronzeado, anticorrosivo e indeformável. Modelo de referência: Multivac Aludec 60 CO2</v>
      </c>
      <c r="E588" s="85" t="str">
        <f ca="1">VLOOKUP(B588,'Insumos e Serviços'!$A:$F,5,0)</f>
        <v>m</v>
      </c>
      <c r="F588" s="106">
        <v>1.1000000000000001</v>
      </c>
      <c r="G588" s="88">
        <f ca="1">VLOOKUP(B588,'Insumos e Serviços'!$A:$F,6,0)</f>
        <v>80.44</v>
      </c>
      <c r="H588" s="88">
        <f>TRUNC(F588*G588,2)</f>
        <v>88.48</v>
      </c>
    </row>
    <row r="589" spans="1:8" ht="15" thickTop="1">
      <c r="A589" s="151"/>
      <c r="B589" s="151"/>
      <c r="C589" s="151"/>
      <c r="D589" s="151"/>
      <c r="E589" s="151"/>
      <c r="F589" s="151"/>
      <c r="G589" s="151"/>
      <c r="H589" s="151"/>
    </row>
    <row r="590" spans="1:8">
      <c r="A590" s="107" t="s">
        <v>1003</v>
      </c>
      <c r="B590" s="108"/>
      <c r="C590" s="107"/>
      <c r="D590" s="107" t="s">
        <v>1004</v>
      </c>
      <c r="E590" s="108"/>
      <c r="F590" s="109"/>
      <c r="G590" s="110"/>
      <c r="H590" s="110"/>
    </row>
    <row r="591" spans="1:8">
      <c r="A591" s="150" t="s">
        <v>1005</v>
      </c>
      <c r="B591" s="102" t="str">
        <f ca="1">VLOOKUP(A591,'Orçamento Sintético'!$A:$H,2,0)</f>
        <v xml:space="preserve"> MPDFT0893 </v>
      </c>
      <c r="C591" s="102" t="str">
        <f ca="1">VLOOKUP(A591,'Orçamento Sintético'!$A:$H,3,0)</f>
        <v>Próprio</v>
      </c>
      <c r="D591" s="101" t="str">
        <f ca="1">VLOOKUP(A591,'Orçamento Sintético'!$A:$H,4,0)</f>
        <v>Copia da ORSE (8857) - Remoção de Difusor de Ar-Condicionado</v>
      </c>
      <c r="E591" s="102" t="str">
        <f ca="1">VLOOKUP(A591,'Orçamento Sintético'!$A:$H,5,0)</f>
        <v>un</v>
      </c>
      <c r="F591" s="103"/>
      <c r="G591" s="104"/>
      <c r="H591" s="105">
        <f>SUM(H592:H593)</f>
        <v>24.86</v>
      </c>
    </row>
    <row r="592" spans="1:8">
      <c r="A592" s="86" t="str">
        <f ca="1">VLOOKUP(B592,'Insumos e Serviços'!$A:$F,3,0)</f>
        <v>Composição</v>
      </c>
      <c r="B592" s="100" t="s">
        <v>1054</v>
      </c>
      <c r="C592" s="85" t="str">
        <f ca="1">VLOOKUP(B592,'Insumos e Serviços'!$A:$F,2,0)</f>
        <v>SINAPI</v>
      </c>
      <c r="D592" s="86" t="str">
        <f ca="1">VLOOKUP(B592,'Insumos e Serviços'!$A:$F,4,0)</f>
        <v>SERVENTE COM ENCARGOS COMPLEMENTARES</v>
      </c>
      <c r="E592" s="85" t="str">
        <f ca="1">VLOOKUP(B592,'Insumos e Serviços'!$A:$F,5,0)</f>
        <v>H</v>
      </c>
      <c r="F592" s="106">
        <v>0.6</v>
      </c>
      <c r="G592" s="88">
        <f ca="1">VLOOKUP(B592,'Insumos e Serviços'!$A:$F,6,0)</f>
        <v>17.170000000000002</v>
      </c>
      <c r="H592" s="88">
        <f>TRUNC(F592*G592,2)</f>
        <v>10.3</v>
      </c>
    </row>
    <row r="593" spans="1:8" ht="15" thickBot="1">
      <c r="A593" s="86" t="str">
        <f ca="1">VLOOKUP(B593,'Insumos e Serviços'!$A:$F,3,0)</f>
        <v>Composição</v>
      </c>
      <c r="B593" s="100" t="s">
        <v>1061</v>
      </c>
      <c r="C593" s="85" t="str">
        <f ca="1">VLOOKUP(B593,'Insumos e Serviços'!$A:$F,2,0)</f>
        <v>SINAPI</v>
      </c>
      <c r="D593" s="86" t="str">
        <f ca="1">VLOOKUP(B593,'Insumos e Serviços'!$A:$F,4,0)</f>
        <v>MONTADOR ELETROMECÃNICO COM ENCARGOS COMPLEMENTARES</v>
      </c>
      <c r="E593" s="85" t="str">
        <f ca="1">VLOOKUP(B593,'Insumos e Serviços'!$A:$F,5,0)</f>
        <v>H</v>
      </c>
      <c r="F593" s="106">
        <v>0.6</v>
      </c>
      <c r="G593" s="88">
        <f ca="1">VLOOKUP(B593,'Insumos e Serviços'!$A:$F,6,0)</f>
        <v>24.28</v>
      </c>
      <c r="H593" s="88">
        <f>TRUNC(F593*G593,2)</f>
        <v>14.56</v>
      </c>
    </row>
    <row r="594" spans="1:8" ht="15" thickTop="1">
      <c r="A594" s="151"/>
      <c r="B594" s="151"/>
      <c r="C594" s="151"/>
      <c r="D594" s="151"/>
      <c r="E594" s="151"/>
      <c r="F594" s="151"/>
      <c r="G594" s="151"/>
      <c r="H594" s="151"/>
    </row>
    <row r="595" spans="1:8">
      <c r="A595" s="150" t="s">
        <v>1008</v>
      </c>
      <c r="B595" s="102" t="str">
        <f ca="1">VLOOKUP(A595,'Orçamento Sintético'!$A:$H,2,0)</f>
        <v xml:space="preserve"> MPDFT0894 </v>
      </c>
      <c r="C595" s="102" t="str">
        <f ca="1">VLOOKUP(A595,'Orçamento Sintético'!$A:$H,3,0)</f>
        <v>Próprio</v>
      </c>
      <c r="D595" s="101" t="str">
        <f ca="1">VLOOKUP(A595,'Orçamento Sintético'!$A:$H,4,0)</f>
        <v>Copia da SIURB (176093) - RETIRADA DE DUTO DE EXAUSTÃO</v>
      </c>
      <c r="E595" s="102" t="str">
        <f ca="1">VLOOKUP(A595,'Orçamento Sintético'!$A:$H,5,0)</f>
        <v>M</v>
      </c>
      <c r="F595" s="103"/>
      <c r="G595" s="104"/>
      <c r="H595" s="105">
        <f>SUM(H596:H597)</f>
        <v>12.58</v>
      </c>
    </row>
    <row r="596" spans="1:8">
      <c r="A596" s="86" t="str">
        <f ca="1">VLOOKUP(B596,'Insumos e Serviços'!$A:$F,3,0)</f>
        <v>Composição</v>
      </c>
      <c r="B596" s="100" t="s">
        <v>1059</v>
      </c>
      <c r="C596" s="85" t="str">
        <f ca="1">VLOOKUP(B596,'Insumos e Serviços'!$A:$F,2,0)</f>
        <v>SINAPI</v>
      </c>
      <c r="D596" s="86" t="str">
        <f ca="1">VLOOKUP(B596,'Insumos e Serviços'!$A:$F,4,0)</f>
        <v>SERRALHEIRO COM ENCARGOS COMPLEMENTARES</v>
      </c>
      <c r="E596" s="85" t="str">
        <f ca="1">VLOOKUP(B596,'Insumos e Serviços'!$A:$F,5,0)</f>
        <v>H</v>
      </c>
      <c r="F596" s="106">
        <v>0.3</v>
      </c>
      <c r="G596" s="88">
        <f ca="1">VLOOKUP(B596,'Insumos e Serviços'!$A:$F,6,0)</f>
        <v>23.13</v>
      </c>
      <c r="H596" s="88">
        <f>TRUNC(F596*G596,2)</f>
        <v>6.93</v>
      </c>
    </row>
    <row r="597" spans="1:8" ht="15" thickBot="1">
      <c r="A597" s="86" t="str">
        <f ca="1">VLOOKUP(B597,'Insumos e Serviços'!$A:$F,3,0)</f>
        <v>Composição</v>
      </c>
      <c r="B597" s="100" t="s">
        <v>1057</v>
      </c>
      <c r="C597" s="85" t="str">
        <f ca="1">VLOOKUP(B597,'Insumos e Serviços'!$A:$F,2,0)</f>
        <v>SINAPI</v>
      </c>
      <c r="D597" s="86" t="str">
        <f ca="1">VLOOKUP(B597,'Insumos e Serviços'!$A:$F,4,0)</f>
        <v>AUXILIAR DE SERRALHEIRO COM ENCARGOS COMPLEMENTARES</v>
      </c>
      <c r="E597" s="85" t="str">
        <f ca="1">VLOOKUP(B597,'Insumos e Serviços'!$A:$F,5,0)</f>
        <v>H</v>
      </c>
      <c r="F597" s="106">
        <v>0.3</v>
      </c>
      <c r="G597" s="88">
        <f ca="1">VLOOKUP(B597,'Insumos e Serviços'!$A:$F,6,0)</f>
        <v>18.84</v>
      </c>
      <c r="H597" s="88">
        <f>TRUNC(F597*G597,2)</f>
        <v>5.65</v>
      </c>
    </row>
    <row r="598" spans="1:8" ht="15" thickTop="1">
      <c r="A598" s="151"/>
      <c r="B598" s="151"/>
      <c r="C598" s="151"/>
      <c r="D598" s="151"/>
      <c r="E598" s="151"/>
      <c r="F598" s="151"/>
      <c r="G598" s="151"/>
      <c r="H598" s="151"/>
    </row>
    <row r="599" spans="1:8">
      <c r="A599" s="146" t="s">
        <v>1011</v>
      </c>
      <c r="B599" s="146"/>
      <c r="C599" s="146"/>
      <c r="D599" s="146" t="s">
        <v>1012</v>
      </c>
      <c r="E599" s="147"/>
      <c r="F599" s="148"/>
      <c r="G599" s="146"/>
      <c r="H599" s="149"/>
    </row>
    <row r="600" spans="1:8">
      <c r="A600" s="81" t="s">
        <v>1013</v>
      </c>
      <c r="B600" s="81"/>
      <c r="C600" s="81"/>
      <c r="D600" s="81" t="s">
        <v>1014</v>
      </c>
      <c r="E600" s="81"/>
      <c r="F600" s="82"/>
      <c r="G600" s="81"/>
      <c r="H600" s="83"/>
    </row>
    <row r="601" spans="1:8">
      <c r="A601" s="150" t="s">
        <v>1024</v>
      </c>
      <c r="B601" s="102" t="str">
        <f ca="1">VLOOKUP(A601,'Orçamento Sintético'!$A:$H,2,0)</f>
        <v xml:space="preserve"> MPDFT0825 </v>
      </c>
      <c r="C601" s="102" t="str">
        <f ca="1">VLOOKUP(A601,'Orçamento Sintético'!$A:$H,3,0)</f>
        <v>Próprio</v>
      </c>
      <c r="D601" s="101" t="str">
        <f ca="1">VLOOKUP(A601,'Orçamento Sintético'!$A:$H,4,0)</f>
        <v>Transporte de material – bota-fora, D.M.T = 80,0 km</v>
      </c>
      <c r="E601" s="102" t="str">
        <f ca="1">VLOOKUP(A601,'Orçamento Sintético'!$A:$H,5,0)</f>
        <v>m³</v>
      </c>
      <c r="F601" s="103"/>
      <c r="G601" s="104"/>
      <c r="H601" s="105">
        <f>SUM(H602:H603)</f>
        <v>83.12</v>
      </c>
    </row>
    <row r="602" spans="1:8" ht="22.5">
      <c r="A602" s="86" t="str">
        <f ca="1">VLOOKUP(B602,'Insumos e Serviços'!$A:$F,3,0)</f>
        <v>Composição</v>
      </c>
      <c r="B602" s="85" t="s">
        <v>1052</v>
      </c>
      <c r="C602" s="85" t="str">
        <f ca="1">VLOOKUP(B602,'Insumos e Serviços'!$A:$F,2,0)</f>
        <v>SINAPI</v>
      </c>
      <c r="D602" s="86" t="str">
        <f ca="1">VLOOKUP(B602,'Insumos e Serviços'!$A:$F,4,0)</f>
        <v>TRANSPORTE COM CAMINHÃO BASCULANTE DE 6 M³, EM VIA URBANA PAVIMENTADA, ADICIONAL PARA DMT EXCEDENTE A 30 KM (UNIDADE: M3XKM). AF_07/2020</v>
      </c>
      <c r="E602" s="85" t="str">
        <f ca="1">VLOOKUP(B602,'Insumos e Serviços'!$A:$F,5,0)</f>
        <v>M3XKM</v>
      </c>
      <c r="F602" s="106">
        <v>80</v>
      </c>
      <c r="G602" s="88">
        <f ca="1">VLOOKUP(B602,'Insumos e Serviços'!$A:$F,6,0)</f>
        <v>0.77</v>
      </c>
      <c r="H602" s="88">
        <f>TRUNC(F602*G602,2)</f>
        <v>61.6</v>
      </c>
    </row>
    <row r="603" spans="1:8">
      <c r="A603" s="86" t="str">
        <f ca="1">VLOOKUP(B603,'Insumos e Serviços'!$A:$F,3,0)</f>
        <v>Composição</v>
      </c>
      <c r="B603" s="85" t="s">
        <v>1049</v>
      </c>
      <c r="C603" s="85" t="str">
        <f ca="1">VLOOKUP(B603,'Insumos e Serviços'!$A:$F,2,0)</f>
        <v>SINAPI</v>
      </c>
      <c r="D603" s="86" t="str">
        <f ca="1">VLOOKUP(B603,'Insumos e Serviços'!$A:$F,4,0)</f>
        <v>CARGA MANUAL DE ENTULHO EM CAMINHAO BASCULANTE 6 M3</v>
      </c>
      <c r="E603" s="85" t="str">
        <f ca="1">VLOOKUP(B603,'Insumos e Serviços'!$A:$F,5,0)</f>
        <v>m³</v>
      </c>
      <c r="F603" s="106">
        <v>1</v>
      </c>
      <c r="G603" s="88">
        <f ca="1">VLOOKUP(B603,'Insumos e Serviços'!$A:$F,6,0)</f>
        <v>21.52</v>
      </c>
      <c r="H603" s="88">
        <f>TRUNC(F603*G603,2)</f>
        <v>21.52</v>
      </c>
    </row>
  </sheetData>
  <sheetCalcPr fullCalcOnLoad="1"/>
  <mergeCells count="13">
    <mergeCell ref="G1:H1"/>
    <mergeCell ref="A2:B2"/>
    <mergeCell ref="E2:F2"/>
    <mergeCell ref="G2:H2"/>
    <mergeCell ref="A7:H7"/>
    <mergeCell ref="C6:D6"/>
    <mergeCell ref="E6:F6"/>
    <mergeCell ref="A6:B6"/>
    <mergeCell ref="G6:H6"/>
    <mergeCell ref="A4:B4"/>
    <mergeCell ref="C4:D4"/>
    <mergeCell ref="E4:F4"/>
    <mergeCell ref="G4:H4"/>
  </mergeCells>
  <phoneticPr fontId="14" type="noConversion"/>
  <printOptions horizontalCentered="1"/>
  <pageMargins left="0.59055118110236227" right="0.59055118110236227" top="0.59055118110236227" bottom="0.59055118110236227" header="0.19685039370078741" footer="0.19685039370078741"/>
  <pageSetup paperSize="9" scale="59" fitToHeight="0" orientation="portrait" r:id="rId1"/>
  <headerFooter>
    <oddHeader>&amp;L &amp;C &amp;R</oddHeader>
    <oddFooter>&amp;L &amp;C &amp;R</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264"/>
  <sheetViews>
    <sheetView showGridLines="0" showOutlineSymbols="0" showWhiteSpace="0" zoomScaleNormal="100" workbookViewId="0">
      <pane xSplit="8" ySplit="8" topLeftCell="I9" activePane="bottomRight" state="frozen"/>
      <selection pane="topRight" activeCell="I1" sqref="I1"/>
      <selection pane="bottomLeft" activeCell="A9" sqref="A9"/>
      <selection pane="bottomRight" activeCell="I9" sqref="I9"/>
    </sheetView>
  </sheetViews>
  <sheetFormatPr defaultRowHeight="14.25"/>
  <cols>
    <col min="1" max="2" width="10" style="97" customWidth="1"/>
    <col min="3" max="3" width="13.25" style="97" customWidth="1"/>
    <col min="4" max="4" width="60" style="97" bestFit="1" customWidth="1"/>
    <col min="5" max="5" width="8" style="97" customWidth="1"/>
    <col min="6" max="6" width="13" style="97" customWidth="1"/>
    <col min="7" max="7" width="15.375" style="97" customWidth="1"/>
    <col min="8" max="8" width="15.625" style="97" customWidth="1"/>
    <col min="9" max="16384" width="9" style="97"/>
  </cols>
  <sheetData>
    <row r="1" spans="1:10" s="64" customFormat="1" ht="14.25" customHeight="1">
      <c r="A1" s="59" t="str">
        <f ca="1">'Orçamento Sintético'!A1</f>
        <v>P. Execução:</v>
      </c>
      <c r="B1" s="67"/>
      <c r="C1" s="59" t="str">
        <f ca="1">'Orçamento Sintético'!C1</f>
        <v>Licitação:</v>
      </c>
      <c r="D1" s="62" t="str">
        <f ca="1">'Orçamento Sintético'!D1</f>
        <v>Objeto: Adequações de acessibilidade nas áreas internas do edifício da Promotoria de Justiça de Samambaia</v>
      </c>
      <c r="E1" s="59" t="str">
        <f ca="1">'Orçamento Sintético'!E1</f>
        <v>Data:</v>
      </c>
      <c r="F1" s="60"/>
      <c r="G1" s="179"/>
      <c r="H1" s="173"/>
    </row>
    <row r="2" spans="1:10" s="64" customFormat="1" ht="14.25" customHeight="1">
      <c r="A2" s="174" t="str">
        <f ca="1">'Orçamento Sintético'!A2:B2</f>
        <v>A</v>
      </c>
      <c r="B2" s="176"/>
      <c r="C2" s="65" t="str">
        <f ca="1">'Orçamento Sintético'!C2</f>
        <v>B</v>
      </c>
      <c r="D2" s="66" t="str">
        <f ca="1">'Orçamento Sintético'!D2</f>
        <v>Local: Quadra 302 Conjunto 1, Lote 2, Samambaia Sul (Samambaia) - DF</v>
      </c>
      <c r="E2" s="180">
        <f ca="1">'Orçamento Sintético'!E2:F2</f>
        <v>1</v>
      </c>
      <c r="F2" s="181"/>
      <c r="G2" s="165"/>
      <c r="H2" s="166"/>
    </row>
    <row r="3" spans="1:10" s="64" customFormat="1">
      <c r="A3" s="73" t="str">
        <f ca="1">'Orçamento Sintético'!A3</f>
        <v>P. Validade:</v>
      </c>
      <c r="B3" s="95"/>
      <c r="C3" s="73" t="str">
        <f ca="1">'Orçamento Sintético'!C3</f>
        <v>Razão Social:</v>
      </c>
      <c r="D3" s="60"/>
      <c r="E3" s="59" t="str">
        <f ca="1">'Orçamento Sintético'!E3</f>
        <v>Telefone:</v>
      </c>
      <c r="F3" s="60"/>
      <c r="G3" s="68"/>
      <c r="H3" s="69"/>
    </row>
    <row r="4" spans="1:10" s="64" customFormat="1">
      <c r="A4" s="174" t="str">
        <f ca="1">'Orçamento Sintético'!A4:B4</f>
        <v>C</v>
      </c>
      <c r="B4" s="176"/>
      <c r="C4" s="174" t="str">
        <f ca="1">'Orçamento Sintético'!C4:D4</f>
        <v>D</v>
      </c>
      <c r="D4" s="175"/>
      <c r="E4" s="174" t="str">
        <f ca="1">'Orçamento Sintético'!E4:F4</f>
        <v>E</v>
      </c>
      <c r="F4" s="175"/>
      <c r="G4" s="165"/>
      <c r="H4" s="166"/>
    </row>
    <row r="5" spans="1:10" s="64" customFormat="1">
      <c r="A5" s="59" t="str">
        <f ca="1">'Orçamento Sintético'!A5</f>
        <v>P. Garantia:</v>
      </c>
      <c r="B5" s="67"/>
      <c r="C5" s="59" t="str">
        <f ca="1">'Orçamento Sintético'!C5</f>
        <v>CNPJ:</v>
      </c>
      <c r="D5" s="60"/>
      <c r="E5" s="59" t="str">
        <f ca="1">'Orçamento Sintético'!E5</f>
        <v>E-mail:</v>
      </c>
      <c r="F5" s="60"/>
      <c r="G5" s="68"/>
      <c r="H5" s="69"/>
    </row>
    <row r="6" spans="1:10" s="64" customFormat="1">
      <c r="A6" s="174" t="str">
        <f ca="1">'Orçamento Sintético'!A6:B6</f>
        <v>F</v>
      </c>
      <c r="B6" s="176"/>
      <c r="C6" s="174" t="str">
        <f ca="1">'Orçamento Sintético'!C6:D6</f>
        <v>G</v>
      </c>
      <c r="D6" s="175"/>
      <c r="E6" s="174" t="str">
        <f ca="1">'Orçamento Sintético'!E6:F6</f>
        <v>H</v>
      </c>
      <c r="F6" s="175"/>
      <c r="G6" s="169"/>
      <c r="H6" s="170"/>
    </row>
    <row r="7" spans="1:10" customFormat="1" ht="15">
      <c r="A7" s="182" t="s">
        <v>480</v>
      </c>
      <c r="B7" s="182"/>
      <c r="C7" s="182"/>
      <c r="D7" s="182"/>
      <c r="E7" s="182"/>
      <c r="F7" s="182"/>
      <c r="G7" s="182"/>
      <c r="H7" s="182"/>
    </row>
    <row r="8" spans="1:10" customFormat="1">
      <c r="A8" s="98" t="s">
        <v>495</v>
      </c>
      <c r="B8" s="98" t="s">
        <v>496</v>
      </c>
      <c r="C8" s="98" t="s">
        <v>481</v>
      </c>
      <c r="D8" s="98" t="s">
        <v>497</v>
      </c>
      <c r="E8" s="98" t="s">
        <v>498</v>
      </c>
      <c r="F8" s="98" t="s">
        <v>500</v>
      </c>
      <c r="G8" s="98" t="s">
        <v>482</v>
      </c>
      <c r="H8" s="98" t="s">
        <v>483</v>
      </c>
    </row>
    <row r="9" spans="1:10" s="96" customFormat="1">
      <c r="A9" s="85" t="s">
        <v>42</v>
      </c>
      <c r="B9" s="85" t="s">
        <v>520</v>
      </c>
      <c r="C9" s="85" t="s">
        <v>1044</v>
      </c>
      <c r="D9" s="86" t="s">
        <v>41</v>
      </c>
      <c r="E9" s="85" t="s">
        <v>549</v>
      </c>
      <c r="F9" s="88">
        <v>79.489999999999995</v>
      </c>
      <c r="G9" s="100" t="s">
        <v>484</v>
      </c>
      <c r="H9" s="100" t="s">
        <v>484</v>
      </c>
      <c r="I9" s="97"/>
      <c r="J9" s="97"/>
    </row>
    <row r="10" spans="1:10" ht="22.5">
      <c r="A10" s="85" t="s">
        <v>267</v>
      </c>
      <c r="B10" s="85" t="s">
        <v>520</v>
      </c>
      <c r="C10" s="85" t="s">
        <v>1044</v>
      </c>
      <c r="D10" s="86" t="s">
        <v>266</v>
      </c>
      <c r="E10" s="85" t="s">
        <v>265</v>
      </c>
      <c r="F10" s="88">
        <v>29.49</v>
      </c>
      <c r="G10" s="100"/>
      <c r="H10" s="100"/>
    </row>
    <row r="11" spans="1:10">
      <c r="A11" s="85" t="s">
        <v>40</v>
      </c>
      <c r="B11" s="85" t="s">
        <v>520</v>
      </c>
      <c r="C11" s="85" t="s">
        <v>1044</v>
      </c>
      <c r="D11" s="86" t="s">
        <v>39</v>
      </c>
      <c r="E11" s="85" t="s">
        <v>549</v>
      </c>
      <c r="F11" s="88">
        <v>2.27</v>
      </c>
      <c r="G11" s="100" t="s">
        <v>484</v>
      </c>
      <c r="H11" s="100" t="s">
        <v>484</v>
      </c>
    </row>
    <row r="12" spans="1:10">
      <c r="A12" s="85" t="s">
        <v>302</v>
      </c>
      <c r="B12" s="85" t="s">
        <v>520</v>
      </c>
      <c r="C12" s="85" t="s">
        <v>1044</v>
      </c>
      <c r="D12" s="86" t="s">
        <v>301</v>
      </c>
      <c r="E12" s="85" t="s">
        <v>93</v>
      </c>
      <c r="F12" s="88">
        <v>10.8</v>
      </c>
      <c r="G12" s="100" t="s">
        <v>484</v>
      </c>
      <c r="H12" s="100" t="s">
        <v>484</v>
      </c>
    </row>
    <row r="13" spans="1:10">
      <c r="A13" s="85" t="s">
        <v>308</v>
      </c>
      <c r="B13" s="85" t="s">
        <v>520</v>
      </c>
      <c r="C13" s="85" t="s">
        <v>1044</v>
      </c>
      <c r="D13" s="86" t="s">
        <v>307</v>
      </c>
      <c r="E13" s="85" t="s">
        <v>93</v>
      </c>
      <c r="F13" s="88">
        <v>35.65</v>
      </c>
      <c r="G13" s="100"/>
      <c r="H13" s="100"/>
    </row>
    <row r="14" spans="1:10">
      <c r="A14" s="85" t="s">
        <v>298</v>
      </c>
      <c r="B14" s="85" t="s">
        <v>520</v>
      </c>
      <c r="C14" s="85" t="s">
        <v>1044</v>
      </c>
      <c r="D14" s="86" t="s">
        <v>297</v>
      </c>
      <c r="E14" s="85" t="s">
        <v>93</v>
      </c>
      <c r="F14" s="88">
        <v>0.5</v>
      </c>
      <c r="G14" s="100"/>
      <c r="H14" s="100"/>
    </row>
    <row r="15" spans="1:10" ht="22.5">
      <c r="A15" s="85" t="s">
        <v>264</v>
      </c>
      <c r="B15" s="85" t="s">
        <v>520</v>
      </c>
      <c r="C15" s="85" t="s">
        <v>1044</v>
      </c>
      <c r="D15" s="86" t="s">
        <v>263</v>
      </c>
      <c r="E15" s="85" t="s">
        <v>540</v>
      </c>
      <c r="F15" s="88">
        <v>332.49</v>
      </c>
      <c r="G15" s="100" t="s">
        <v>484</v>
      </c>
      <c r="H15" s="100" t="s">
        <v>484</v>
      </c>
    </row>
    <row r="16" spans="1:10">
      <c r="A16" s="85" t="s">
        <v>90</v>
      </c>
      <c r="B16" s="85" t="s">
        <v>520</v>
      </c>
      <c r="C16" s="85" t="s">
        <v>1044</v>
      </c>
      <c r="D16" s="86" t="s">
        <v>89</v>
      </c>
      <c r="E16" s="85" t="s">
        <v>549</v>
      </c>
      <c r="F16" s="88">
        <v>3.9</v>
      </c>
      <c r="G16" s="100" t="s">
        <v>484</v>
      </c>
      <c r="H16" s="100" t="s">
        <v>484</v>
      </c>
    </row>
    <row r="17" spans="1:8">
      <c r="A17" s="85" t="s">
        <v>52</v>
      </c>
      <c r="B17" s="85" t="s">
        <v>520</v>
      </c>
      <c r="C17" s="85" t="s">
        <v>1044</v>
      </c>
      <c r="D17" s="86" t="s">
        <v>51</v>
      </c>
      <c r="E17" s="85" t="s">
        <v>549</v>
      </c>
      <c r="F17" s="88">
        <v>14.38</v>
      </c>
      <c r="G17" s="100" t="s">
        <v>484</v>
      </c>
      <c r="H17" s="100" t="s">
        <v>484</v>
      </c>
    </row>
    <row r="18" spans="1:8">
      <c r="A18" s="85" t="s">
        <v>325</v>
      </c>
      <c r="B18" s="85" t="s">
        <v>520</v>
      </c>
      <c r="C18" s="85" t="s">
        <v>1044</v>
      </c>
      <c r="D18" s="86" t="s">
        <v>324</v>
      </c>
      <c r="E18" s="85" t="s">
        <v>549</v>
      </c>
      <c r="F18" s="88">
        <v>2.75</v>
      </c>
      <c r="G18" s="100" t="s">
        <v>484</v>
      </c>
      <c r="H18" s="100" t="s">
        <v>484</v>
      </c>
    </row>
    <row r="19" spans="1:8">
      <c r="A19" s="85" t="s">
        <v>260</v>
      </c>
      <c r="B19" s="85" t="s">
        <v>520</v>
      </c>
      <c r="C19" s="85" t="s">
        <v>1044</v>
      </c>
      <c r="D19" s="86" t="s">
        <v>259</v>
      </c>
      <c r="E19" s="85" t="s">
        <v>526</v>
      </c>
      <c r="F19" s="88">
        <v>0.83</v>
      </c>
      <c r="G19" s="100" t="s">
        <v>484</v>
      </c>
      <c r="H19" s="100" t="s">
        <v>484</v>
      </c>
    </row>
    <row r="20" spans="1:8" ht="22.5">
      <c r="A20" s="85" t="s">
        <v>150</v>
      </c>
      <c r="B20" s="85" t="s">
        <v>520</v>
      </c>
      <c r="C20" s="85" t="s">
        <v>1044</v>
      </c>
      <c r="D20" s="86" t="s">
        <v>149</v>
      </c>
      <c r="E20" s="85" t="s">
        <v>549</v>
      </c>
      <c r="F20" s="88">
        <v>8.5500000000000007</v>
      </c>
      <c r="G20" s="100" t="s">
        <v>484</v>
      </c>
      <c r="H20" s="100" t="s">
        <v>484</v>
      </c>
    </row>
    <row r="21" spans="1:8" ht="22.5">
      <c r="A21" s="85" t="s">
        <v>120</v>
      </c>
      <c r="B21" s="85" t="s">
        <v>520</v>
      </c>
      <c r="C21" s="85" t="s">
        <v>1044</v>
      </c>
      <c r="D21" s="86" t="s">
        <v>119</v>
      </c>
      <c r="E21" s="85" t="s">
        <v>549</v>
      </c>
      <c r="F21" s="88">
        <v>11.53</v>
      </c>
      <c r="G21" s="100" t="s">
        <v>484</v>
      </c>
      <c r="H21" s="100" t="s">
        <v>484</v>
      </c>
    </row>
    <row r="22" spans="1:8">
      <c r="A22" s="85" t="s">
        <v>190</v>
      </c>
      <c r="B22" s="85" t="s">
        <v>520</v>
      </c>
      <c r="C22" s="85" t="s">
        <v>1044</v>
      </c>
      <c r="D22" s="86" t="s">
        <v>189</v>
      </c>
      <c r="E22" s="85" t="s">
        <v>93</v>
      </c>
      <c r="F22" s="88">
        <v>26.82</v>
      </c>
      <c r="G22" s="100" t="s">
        <v>484</v>
      </c>
      <c r="H22" s="100" t="s">
        <v>484</v>
      </c>
    </row>
    <row r="23" spans="1:8">
      <c r="A23" s="85" t="s">
        <v>95</v>
      </c>
      <c r="B23" s="85" t="s">
        <v>520</v>
      </c>
      <c r="C23" s="85" t="s">
        <v>1044</v>
      </c>
      <c r="D23" s="86" t="s">
        <v>94</v>
      </c>
      <c r="E23" s="85" t="s">
        <v>93</v>
      </c>
      <c r="F23" s="88">
        <v>28.09</v>
      </c>
      <c r="G23" s="100" t="s">
        <v>484</v>
      </c>
      <c r="H23" s="100" t="s">
        <v>484</v>
      </c>
    </row>
    <row r="24" spans="1:8">
      <c r="A24" s="85" t="s">
        <v>221</v>
      </c>
      <c r="B24" s="85" t="s">
        <v>520</v>
      </c>
      <c r="C24" s="85" t="s">
        <v>1044</v>
      </c>
      <c r="D24" s="86" t="s">
        <v>220</v>
      </c>
      <c r="E24" s="85" t="s">
        <v>93</v>
      </c>
      <c r="F24" s="88">
        <v>62</v>
      </c>
      <c r="G24" s="100" t="s">
        <v>484</v>
      </c>
      <c r="H24" s="100" t="s">
        <v>484</v>
      </c>
    </row>
    <row r="25" spans="1:8">
      <c r="A25" s="85" t="s">
        <v>176</v>
      </c>
      <c r="B25" s="85" t="s">
        <v>520</v>
      </c>
      <c r="C25" s="85" t="s">
        <v>1044</v>
      </c>
      <c r="D25" s="86" t="s">
        <v>175</v>
      </c>
      <c r="E25" s="85" t="s">
        <v>549</v>
      </c>
      <c r="F25" s="88">
        <v>2.89</v>
      </c>
      <c r="G25" s="100" t="s">
        <v>484</v>
      </c>
      <c r="H25" s="100" t="s">
        <v>484</v>
      </c>
    </row>
    <row r="26" spans="1:8">
      <c r="A26" s="85" t="s">
        <v>80</v>
      </c>
      <c r="B26" s="85" t="s">
        <v>520</v>
      </c>
      <c r="C26" s="85" t="s">
        <v>1044</v>
      </c>
      <c r="D26" s="86" t="s">
        <v>79</v>
      </c>
      <c r="E26" s="85" t="s">
        <v>549</v>
      </c>
      <c r="F26" s="88">
        <v>60.6</v>
      </c>
      <c r="G26" s="100"/>
      <c r="H26" s="100"/>
    </row>
    <row r="27" spans="1:8" ht="22.5">
      <c r="A27" s="85" t="s">
        <v>271</v>
      </c>
      <c r="B27" s="85" t="s">
        <v>520</v>
      </c>
      <c r="C27" s="85" t="s">
        <v>1044</v>
      </c>
      <c r="D27" s="86" t="s">
        <v>270</v>
      </c>
      <c r="E27" s="85" t="s">
        <v>526</v>
      </c>
      <c r="F27" s="88">
        <v>43.32</v>
      </c>
      <c r="G27" s="100"/>
      <c r="H27" s="100"/>
    </row>
    <row r="28" spans="1:8">
      <c r="A28" s="85" t="s">
        <v>296</v>
      </c>
      <c r="B28" s="85" t="s">
        <v>520</v>
      </c>
      <c r="C28" s="85" t="s">
        <v>1044</v>
      </c>
      <c r="D28" s="86" t="s">
        <v>295</v>
      </c>
      <c r="E28" s="85" t="s">
        <v>1055</v>
      </c>
      <c r="F28" s="88">
        <v>12.75</v>
      </c>
      <c r="G28" s="100" t="s">
        <v>484</v>
      </c>
      <c r="H28" s="100" t="s">
        <v>484</v>
      </c>
    </row>
    <row r="29" spans="1:8" ht="22.5">
      <c r="A29" s="85" t="s">
        <v>104</v>
      </c>
      <c r="B29" s="85" t="s">
        <v>520</v>
      </c>
      <c r="C29" s="85" t="s">
        <v>1044</v>
      </c>
      <c r="D29" s="86" t="s">
        <v>103</v>
      </c>
      <c r="E29" s="85" t="s">
        <v>549</v>
      </c>
      <c r="F29" s="88">
        <v>0.79</v>
      </c>
      <c r="G29" s="100" t="s">
        <v>484</v>
      </c>
      <c r="H29" s="100" t="s">
        <v>484</v>
      </c>
    </row>
    <row r="30" spans="1:8">
      <c r="A30" s="85" t="s">
        <v>197</v>
      </c>
      <c r="B30" s="85" t="s">
        <v>520</v>
      </c>
      <c r="C30" s="85" t="s">
        <v>1044</v>
      </c>
      <c r="D30" s="86" t="s">
        <v>196</v>
      </c>
      <c r="E30" s="85" t="s">
        <v>93</v>
      </c>
      <c r="F30" s="88">
        <v>19.09</v>
      </c>
      <c r="G30" s="100" t="s">
        <v>484</v>
      </c>
      <c r="H30" s="100" t="s">
        <v>484</v>
      </c>
    </row>
    <row r="31" spans="1:8">
      <c r="A31" s="85" t="s">
        <v>195</v>
      </c>
      <c r="B31" s="85" t="s">
        <v>520</v>
      </c>
      <c r="C31" s="85" t="s">
        <v>1044</v>
      </c>
      <c r="D31" s="86" t="s">
        <v>194</v>
      </c>
      <c r="E31" s="85" t="s">
        <v>549</v>
      </c>
      <c r="F31" s="88">
        <v>5.23</v>
      </c>
      <c r="G31" s="100" t="s">
        <v>484</v>
      </c>
      <c r="H31" s="100" t="s">
        <v>484</v>
      </c>
    </row>
    <row r="32" spans="1:8" ht="22.5">
      <c r="A32" s="85" t="s">
        <v>166</v>
      </c>
      <c r="B32" s="85" t="s">
        <v>520</v>
      </c>
      <c r="C32" s="85" t="s">
        <v>1044</v>
      </c>
      <c r="D32" s="86" t="s">
        <v>165</v>
      </c>
      <c r="E32" s="85" t="s">
        <v>549</v>
      </c>
      <c r="F32" s="88">
        <v>9.9700000000000006</v>
      </c>
      <c r="G32" s="100" t="s">
        <v>484</v>
      </c>
      <c r="H32" s="100" t="s">
        <v>484</v>
      </c>
    </row>
    <row r="33" spans="1:8">
      <c r="A33" s="85" t="s">
        <v>30</v>
      </c>
      <c r="B33" s="85" t="s">
        <v>520</v>
      </c>
      <c r="C33" s="85" t="s">
        <v>1044</v>
      </c>
      <c r="D33" s="86" t="s">
        <v>29</v>
      </c>
      <c r="E33" s="85" t="s">
        <v>549</v>
      </c>
      <c r="F33" s="88">
        <v>57.7</v>
      </c>
      <c r="G33" s="100" t="s">
        <v>484</v>
      </c>
      <c r="H33" s="100" t="s">
        <v>484</v>
      </c>
    </row>
    <row r="34" spans="1:8" ht="22.5">
      <c r="A34" s="85" t="s">
        <v>92</v>
      </c>
      <c r="B34" s="85" t="s">
        <v>520</v>
      </c>
      <c r="C34" s="85" t="s">
        <v>1044</v>
      </c>
      <c r="D34" s="86" t="s">
        <v>91</v>
      </c>
      <c r="E34" s="85" t="s">
        <v>526</v>
      </c>
      <c r="F34" s="88">
        <v>597.73</v>
      </c>
      <c r="G34" s="100" t="s">
        <v>484</v>
      </c>
      <c r="H34" s="100" t="s">
        <v>484</v>
      </c>
    </row>
    <row r="35" spans="1:8">
      <c r="A35" s="85" t="s">
        <v>205</v>
      </c>
      <c r="B35" s="85" t="s">
        <v>520</v>
      </c>
      <c r="C35" s="85" t="s">
        <v>1044</v>
      </c>
      <c r="D35" s="86" t="s">
        <v>204</v>
      </c>
      <c r="E35" s="85" t="s">
        <v>549</v>
      </c>
      <c r="F35" s="88">
        <v>1.22</v>
      </c>
      <c r="G35" s="100" t="s">
        <v>484</v>
      </c>
      <c r="H35" s="100" t="s">
        <v>484</v>
      </c>
    </row>
    <row r="36" spans="1:8" ht="22.5">
      <c r="A36" s="85" t="s">
        <v>140</v>
      </c>
      <c r="B36" s="85" t="s">
        <v>520</v>
      </c>
      <c r="C36" s="85" t="s">
        <v>1044</v>
      </c>
      <c r="D36" s="86" t="s">
        <v>139</v>
      </c>
      <c r="E36" s="85" t="s">
        <v>549</v>
      </c>
      <c r="F36" s="88">
        <v>23.3</v>
      </c>
      <c r="G36" s="100" t="s">
        <v>484</v>
      </c>
      <c r="H36" s="100" t="s">
        <v>484</v>
      </c>
    </row>
    <row r="37" spans="1:8" ht="22.5">
      <c r="A37" s="85" t="s">
        <v>215</v>
      </c>
      <c r="B37" s="85" t="s">
        <v>520</v>
      </c>
      <c r="C37" s="85" t="s">
        <v>1044</v>
      </c>
      <c r="D37" s="86" t="s">
        <v>214</v>
      </c>
      <c r="E37" s="85" t="s">
        <v>526</v>
      </c>
      <c r="F37" s="88">
        <v>1156.08</v>
      </c>
      <c r="G37" s="100" t="s">
        <v>484</v>
      </c>
      <c r="H37" s="100" t="s">
        <v>484</v>
      </c>
    </row>
    <row r="38" spans="1:8" ht="22.5">
      <c r="A38" s="85" t="s">
        <v>209</v>
      </c>
      <c r="B38" s="85" t="s">
        <v>520</v>
      </c>
      <c r="C38" s="85" t="s">
        <v>1044</v>
      </c>
      <c r="D38" s="86" t="s">
        <v>208</v>
      </c>
      <c r="E38" s="85" t="s">
        <v>549</v>
      </c>
      <c r="F38" s="88">
        <v>0.23</v>
      </c>
      <c r="G38" s="100" t="s">
        <v>484</v>
      </c>
      <c r="H38" s="100" t="s">
        <v>484</v>
      </c>
    </row>
    <row r="39" spans="1:8" ht="22.5">
      <c r="A39" s="85" t="s">
        <v>38</v>
      </c>
      <c r="B39" s="85" t="s">
        <v>520</v>
      </c>
      <c r="C39" s="85" t="s">
        <v>1044</v>
      </c>
      <c r="D39" s="86" t="s">
        <v>37</v>
      </c>
      <c r="E39" s="85" t="s">
        <v>549</v>
      </c>
      <c r="F39" s="88">
        <v>29.1</v>
      </c>
      <c r="G39" s="100" t="s">
        <v>484</v>
      </c>
      <c r="H39" s="100" t="s">
        <v>484</v>
      </c>
    </row>
    <row r="40" spans="1:8">
      <c r="A40" s="85" t="s">
        <v>36</v>
      </c>
      <c r="B40" s="85" t="s">
        <v>520</v>
      </c>
      <c r="C40" s="85" t="s">
        <v>1044</v>
      </c>
      <c r="D40" s="86" t="s">
        <v>35</v>
      </c>
      <c r="E40" s="85" t="s">
        <v>549</v>
      </c>
      <c r="F40" s="88">
        <v>69.03</v>
      </c>
      <c r="G40" s="100" t="s">
        <v>484</v>
      </c>
      <c r="H40" s="100" t="s">
        <v>484</v>
      </c>
    </row>
    <row r="41" spans="1:8" ht="22.5">
      <c r="A41" s="85" t="s">
        <v>164</v>
      </c>
      <c r="B41" s="85" t="s">
        <v>520</v>
      </c>
      <c r="C41" s="85" t="s">
        <v>1044</v>
      </c>
      <c r="D41" s="86" t="s">
        <v>163</v>
      </c>
      <c r="E41" s="85" t="s">
        <v>522</v>
      </c>
      <c r="F41" s="88">
        <v>83.43</v>
      </c>
      <c r="G41" s="100" t="s">
        <v>484</v>
      </c>
      <c r="H41" s="100" t="s">
        <v>484</v>
      </c>
    </row>
    <row r="42" spans="1:8">
      <c r="A42" s="85" t="s">
        <v>207</v>
      </c>
      <c r="B42" s="85" t="s">
        <v>520</v>
      </c>
      <c r="C42" s="85" t="s">
        <v>1044</v>
      </c>
      <c r="D42" s="86" t="s">
        <v>206</v>
      </c>
      <c r="E42" s="85" t="s">
        <v>522</v>
      </c>
      <c r="F42" s="88">
        <v>10.8</v>
      </c>
      <c r="G42" s="100" t="s">
        <v>484</v>
      </c>
      <c r="H42" s="100" t="s">
        <v>484</v>
      </c>
    </row>
    <row r="43" spans="1:8">
      <c r="A43" s="85" t="s">
        <v>122</v>
      </c>
      <c r="B43" s="85" t="s">
        <v>520</v>
      </c>
      <c r="C43" s="85" t="s">
        <v>1044</v>
      </c>
      <c r="D43" s="86" t="s">
        <v>121</v>
      </c>
      <c r="E43" s="85" t="s">
        <v>549</v>
      </c>
      <c r="F43" s="88">
        <v>10.16</v>
      </c>
      <c r="G43" s="100" t="s">
        <v>484</v>
      </c>
      <c r="H43" s="100" t="s">
        <v>484</v>
      </c>
    </row>
    <row r="44" spans="1:8" ht="22.5">
      <c r="A44" s="85" t="s">
        <v>193</v>
      </c>
      <c r="B44" s="85" t="s">
        <v>520</v>
      </c>
      <c r="C44" s="85" t="s">
        <v>1044</v>
      </c>
      <c r="D44" s="86" t="s">
        <v>192</v>
      </c>
      <c r="E44" s="85" t="s">
        <v>522</v>
      </c>
      <c r="F44" s="88">
        <v>61.73</v>
      </c>
      <c r="G44" s="100"/>
      <c r="H44" s="100"/>
    </row>
    <row r="45" spans="1:8">
      <c r="A45" s="85" t="s">
        <v>256</v>
      </c>
      <c r="B45" s="85" t="s">
        <v>520</v>
      </c>
      <c r="C45" s="85" t="s">
        <v>1044</v>
      </c>
      <c r="D45" s="86" t="s">
        <v>255</v>
      </c>
      <c r="E45" s="85" t="s">
        <v>93</v>
      </c>
      <c r="F45" s="88">
        <v>0.83</v>
      </c>
      <c r="G45" s="100"/>
      <c r="H45" s="100"/>
    </row>
    <row r="46" spans="1:8">
      <c r="A46" s="85" t="s">
        <v>258</v>
      </c>
      <c r="B46" s="85" t="s">
        <v>520</v>
      </c>
      <c r="C46" s="85" t="s">
        <v>1044</v>
      </c>
      <c r="D46" s="86" t="s">
        <v>257</v>
      </c>
      <c r="E46" s="85" t="s">
        <v>93</v>
      </c>
      <c r="F46" s="88">
        <v>2.64</v>
      </c>
      <c r="G46" s="100"/>
      <c r="H46" s="100"/>
    </row>
    <row r="47" spans="1:8">
      <c r="A47" s="85" t="s">
        <v>1107</v>
      </c>
      <c r="B47" s="85" t="s">
        <v>520</v>
      </c>
      <c r="C47" s="85" t="s">
        <v>1044</v>
      </c>
      <c r="D47" s="86" t="s">
        <v>1106</v>
      </c>
      <c r="E47" s="85" t="s">
        <v>522</v>
      </c>
      <c r="F47" s="88">
        <v>4.1500000000000004</v>
      </c>
      <c r="G47" s="100"/>
      <c r="H47" s="100"/>
    </row>
    <row r="48" spans="1:8">
      <c r="A48" s="85" t="s">
        <v>160</v>
      </c>
      <c r="B48" s="85" t="s">
        <v>520</v>
      </c>
      <c r="C48" s="85" t="s">
        <v>1044</v>
      </c>
      <c r="D48" s="86" t="s">
        <v>159</v>
      </c>
      <c r="E48" s="85" t="s">
        <v>549</v>
      </c>
      <c r="F48" s="88">
        <v>683.99</v>
      </c>
      <c r="G48" s="100" t="s">
        <v>484</v>
      </c>
      <c r="H48" s="100" t="s">
        <v>484</v>
      </c>
    </row>
    <row r="49" spans="1:8">
      <c r="A49" s="85" t="s">
        <v>102</v>
      </c>
      <c r="B49" s="85" t="s">
        <v>520</v>
      </c>
      <c r="C49" s="85" t="s">
        <v>1044</v>
      </c>
      <c r="D49" s="86" t="s">
        <v>101</v>
      </c>
      <c r="E49" s="85" t="s">
        <v>93</v>
      </c>
      <c r="F49" s="88">
        <v>55.65</v>
      </c>
      <c r="G49" s="100"/>
      <c r="H49" s="100"/>
    </row>
    <row r="50" spans="1:8" ht="22.5">
      <c r="A50" s="85" t="s">
        <v>100</v>
      </c>
      <c r="B50" s="85" t="s">
        <v>520</v>
      </c>
      <c r="C50" s="85" t="s">
        <v>1044</v>
      </c>
      <c r="D50" s="86" t="s">
        <v>99</v>
      </c>
      <c r="E50" s="85" t="s">
        <v>549</v>
      </c>
      <c r="F50" s="88">
        <v>18.18</v>
      </c>
      <c r="G50" s="100" t="s">
        <v>484</v>
      </c>
      <c r="H50" s="100" t="s">
        <v>484</v>
      </c>
    </row>
    <row r="51" spans="1:8" ht="22.5">
      <c r="A51" s="85" t="s">
        <v>114</v>
      </c>
      <c r="B51" s="85" t="s">
        <v>520</v>
      </c>
      <c r="C51" s="85" t="s">
        <v>1044</v>
      </c>
      <c r="D51" s="86" t="s">
        <v>113</v>
      </c>
      <c r="E51" s="85" t="s">
        <v>549</v>
      </c>
      <c r="F51" s="88">
        <v>21.85</v>
      </c>
      <c r="G51" s="100" t="s">
        <v>484</v>
      </c>
      <c r="H51" s="100" t="s">
        <v>484</v>
      </c>
    </row>
    <row r="52" spans="1:8">
      <c r="A52" s="85" t="s">
        <v>162</v>
      </c>
      <c r="B52" s="85" t="s">
        <v>520</v>
      </c>
      <c r="C52" s="85" t="s">
        <v>1044</v>
      </c>
      <c r="D52" s="86" t="s">
        <v>161</v>
      </c>
      <c r="E52" s="85" t="s">
        <v>93</v>
      </c>
      <c r="F52" s="88">
        <v>1.38</v>
      </c>
      <c r="G52" s="100"/>
      <c r="H52" s="100"/>
    </row>
    <row r="53" spans="1:8">
      <c r="A53" s="85" t="s">
        <v>246</v>
      </c>
      <c r="B53" s="85" t="s">
        <v>520</v>
      </c>
      <c r="C53" s="85" t="s">
        <v>1044</v>
      </c>
      <c r="D53" s="86" t="s">
        <v>245</v>
      </c>
      <c r="E53" s="85" t="s">
        <v>93</v>
      </c>
      <c r="F53" s="88">
        <v>1.58</v>
      </c>
      <c r="G53" s="100"/>
      <c r="H53" s="100"/>
    </row>
    <row r="54" spans="1:8">
      <c r="A54" s="85" t="s">
        <v>313</v>
      </c>
      <c r="B54" s="85" t="s">
        <v>520</v>
      </c>
      <c r="C54" s="85" t="s">
        <v>1044</v>
      </c>
      <c r="D54" s="86" t="s">
        <v>312</v>
      </c>
      <c r="E54" s="85" t="s">
        <v>549</v>
      </c>
      <c r="F54" s="88">
        <v>22</v>
      </c>
      <c r="G54" s="100" t="s">
        <v>484</v>
      </c>
      <c r="H54" s="100" t="s">
        <v>484</v>
      </c>
    </row>
    <row r="55" spans="1:8" ht="33.75">
      <c r="A55" s="85" t="s">
        <v>311</v>
      </c>
      <c r="B55" s="85" t="s">
        <v>520</v>
      </c>
      <c r="C55" s="85" t="s">
        <v>1044</v>
      </c>
      <c r="D55" s="86" t="s">
        <v>310</v>
      </c>
      <c r="E55" s="85" t="s">
        <v>309</v>
      </c>
      <c r="F55" s="88">
        <v>125.58</v>
      </c>
      <c r="G55" s="100"/>
      <c r="H55" s="100"/>
    </row>
    <row r="56" spans="1:8">
      <c r="A56" s="85" t="s">
        <v>34</v>
      </c>
      <c r="B56" s="85" t="s">
        <v>520</v>
      </c>
      <c r="C56" s="85" t="s">
        <v>1044</v>
      </c>
      <c r="D56" s="86" t="s">
        <v>33</v>
      </c>
      <c r="E56" s="85" t="s">
        <v>549</v>
      </c>
      <c r="F56" s="88">
        <v>2.0499999999999998</v>
      </c>
      <c r="G56" s="100" t="s">
        <v>484</v>
      </c>
      <c r="H56" s="100" t="s">
        <v>484</v>
      </c>
    </row>
    <row r="57" spans="1:8" ht="22.5">
      <c r="A57" s="85" t="s">
        <v>110</v>
      </c>
      <c r="B57" s="85" t="s">
        <v>520</v>
      </c>
      <c r="C57" s="85" t="s">
        <v>1044</v>
      </c>
      <c r="D57" s="86" t="s">
        <v>109</v>
      </c>
      <c r="E57" s="85" t="s">
        <v>549</v>
      </c>
      <c r="F57" s="88">
        <v>95.56</v>
      </c>
      <c r="G57" s="100" t="s">
        <v>484</v>
      </c>
      <c r="H57" s="100" t="s">
        <v>484</v>
      </c>
    </row>
    <row r="58" spans="1:8" ht="22.5">
      <c r="A58" s="85" t="s">
        <v>82</v>
      </c>
      <c r="B58" s="85" t="s">
        <v>520</v>
      </c>
      <c r="C58" s="85" t="s">
        <v>1044</v>
      </c>
      <c r="D58" s="86" t="s">
        <v>81</v>
      </c>
      <c r="E58" s="85" t="s">
        <v>549</v>
      </c>
      <c r="F58" s="88">
        <v>14.33</v>
      </c>
      <c r="G58" s="100" t="s">
        <v>484</v>
      </c>
      <c r="H58" s="100" t="s">
        <v>484</v>
      </c>
    </row>
    <row r="59" spans="1:8" ht="22.5">
      <c r="A59" s="85" t="s">
        <v>1098</v>
      </c>
      <c r="B59" s="85" t="s">
        <v>520</v>
      </c>
      <c r="C59" s="85" t="s">
        <v>1044</v>
      </c>
      <c r="D59" s="86" t="s">
        <v>1097</v>
      </c>
      <c r="E59" s="85" t="s">
        <v>522</v>
      </c>
      <c r="F59" s="88">
        <v>11.27</v>
      </c>
      <c r="G59" s="100"/>
      <c r="H59" s="100"/>
    </row>
    <row r="60" spans="1:8" ht="22.5">
      <c r="A60" s="85" t="s">
        <v>227</v>
      </c>
      <c r="B60" s="85" t="s">
        <v>520</v>
      </c>
      <c r="C60" s="85" t="s">
        <v>1044</v>
      </c>
      <c r="D60" s="86" t="s">
        <v>226</v>
      </c>
      <c r="E60" s="85" t="s">
        <v>522</v>
      </c>
      <c r="F60" s="88">
        <v>5.6</v>
      </c>
      <c r="G60" s="100" t="s">
        <v>484</v>
      </c>
      <c r="H60" s="100" t="s">
        <v>484</v>
      </c>
    </row>
    <row r="61" spans="1:8" ht="22.5">
      <c r="A61" s="85" t="s">
        <v>232</v>
      </c>
      <c r="B61" s="85" t="s">
        <v>520</v>
      </c>
      <c r="C61" s="85" t="s">
        <v>1044</v>
      </c>
      <c r="D61" s="86" t="s">
        <v>231</v>
      </c>
      <c r="E61" s="85" t="s">
        <v>549</v>
      </c>
      <c r="F61" s="88">
        <v>0.12</v>
      </c>
      <c r="G61" s="100" t="s">
        <v>484</v>
      </c>
      <c r="H61" s="100" t="s">
        <v>484</v>
      </c>
    </row>
    <row r="62" spans="1:8">
      <c r="A62" s="85" t="s">
        <v>19</v>
      </c>
      <c r="B62" s="85" t="s">
        <v>520</v>
      </c>
      <c r="C62" s="85" t="s">
        <v>1044</v>
      </c>
      <c r="D62" s="86" t="s">
        <v>18</v>
      </c>
      <c r="E62" s="85" t="s">
        <v>549</v>
      </c>
      <c r="F62" s="88">
        <v>17.46</v>
      </c>
      <c r="G62" s="100"/>
      <c r="H62" s="100"/>
    </row>
    <row r="63" spans="1:8">
      <c r="A63" s="85" t="s">
        <v>211</v>
      </c>
      <c r="B63" s="85" t="s">
        <v>520</v>
      </c>
      <c r="C63" s="85" t="s">
        <v>1044</v>
      </c>
      <c r="D63" s="86" t="s">
        <v>210</v>
      </c>
      <c r="E63" s="85" t="s">
        <v>549</v>
      </c>
      <c r="F63" s="88">
        <v>19.489999999999998</v>
      </c>
      <c r="G63" s="100" t="s">
        <v>484</v>
      </c>
      <c r="H63" s="100" t="s">
        <v>484</v>
      </c>
    </row>
    <row r="64" spans="1:8" ht="22.5">
      <c r="A64" s="85" t="s">
        <v>230</v>
      </c>
      <c r="B64" s="85" t="s">
        <v>520</v>
      </c>
      <c r="C64" s="85" t="s">
        <v>1044</v>
      </c>
      <c r="D64" s="86" t="s">
        <v>229</v>
      </c>
      <c r="E64" s="85" t="s">
        <v>228</v>
      </c>
      <c r="F64" s="88">
        <v>24.02</v>
      </c>
      <c r="G64" s="100" t="s">
        <v>484</v>
      </c>
      <c r="H64" s="100" t="s">
        <v>484</v>
      </c>
    </row>
    <row r="65" spans="1:8">
      <c r="A65" s="85" t="s">
        <v>1049</v>
      </c>
      <c r="B65" s="85" t="s">
        <v>520</v>
      </c>
      <c r="C65" s="85" t="s">
        <v>1046</v>
      </c>
      <c r="D65" s="86" t="s">
        <v>1048</v>
      </c>
      <c r="E65" s="85" t="s">
        <v>540</v>
      </c>
      <c r="F65" s="88">
        <v>21.52</v>
      </c>
      <c r="G65" s="100" t="s">
        <v>484</v>
      </c>
      <c r="H65" s="100" t="s">
        <v>484</v>
      </c>
    </row>
    <row r="66" spans="1:8">
      <c r="A66" s="85" t="s">
        <v>607</v>
      </c>
      <c r="B66" s="85" t="s">
        <v>520</v>
      </c>
      <c r="C66" s="85" t="s">
        <v>1046</v>
      </c>
      <c r="D66" s="86" t="s">
        <v>608</v>
      </c>
      <c r="E66" s="85" t="s">
        <v>526</v>
      </c>
      <c r="F66" s="88">
        <v>377.77</v>
      </c>
      <c r="G66" s="100" t="s">
        <v>484</v>
      </c>
      <c r="H66" s="100" t="s">
        <v>484</v>
      </c>
    </row>
    <row r="67" spans="1:8" ht="22.5">
      <c r="A67" s="85" t="s">
        <v>300</v>
      </c>
      <c r="B67" s="85" t="s">
        <v>520</v>
      </c>
      <c r="C67" s="85" t="s">
        <v>1046</v>
      </c>
      <c r="D67" s="86" t="s">
        <v>299</v>
      </c>
      <c r="E67" s="85" t="s">
        <v>540</v>
      </c>
      <c r="F67" s="88">
        <v>486.46</v>
      </c>
      <c r="G67" s="100" t="s">
        <v>484</v>
      </c>
      <c r="H67" s="100" t="s">
        <v>484</v>
      </c>
    </row>
    <row r="68" spans="1:8" ht="33.75">
      <c r="A68" s="85" t="s">
        <v>582</v>
      </c>
      <c r="B68" s="85" t="s">
        <v>520</v>
      </c>
      <c r="C68" s="85" t="s">
        <v>1046</v>
      </c>
      <c r="D68" s="86" t="s">
        <v>583</v>
      </c>
      <c r="E68" s="85" t="s">
        <v>526</v>
      </c>
      <c r="F68" s="88">
        <v>110.47</v>
      </c>
      <c r="G68" s="100" t="s">
        <v>484</v>
      </c>
      <c r="H68" s="100" t="s">
        <v>484</v>
      </c>
    </row>
    <row r="69" spans="1:8" ht="33.75">
      <c r="A69" s="85" t="s">
        <v>641</v>
      </c>
      <c r="B69" s="85" t="s">
        <v>520</v>
      </c>
      <c r="C69" s="85" t="s">
        <v>1046</v>
      </c>
      <c r="D69" s="86" t="s">
        <v>642</v>
      </c>
      <c r="E69" s="85" t="s">
        <v>526</v>
      </c>
      <c r="F69" s="88">
        <v>3.43</v>
      </c>
      <c r="G69" s="100" t="s">
        <v>484</v>
      </c>
      <c r="H69" s="100" t="s">
        <v>484</v>
      </c>
    </row>
    <row r="70" spans="1:8">
      <c r="A70" s="85" t="s">
        <v>252</v>
      </c>
      <c r="B70" s="85" t="s">
        <v>520</v>
      </c>
      <c r="C70" s="85" t="s">
        <v>1046</v>
      </c>
      <c r="D70" s="86" t="s">
        <v>251</v>
      </c>
      <c r="E70" s="85" t="s">
        <v>1038</v>
      </c>
      <c r="F70" s="88">
        <v>19.440000000000001</v>
      </c>
      <c r="G70" s="100" t="s">
        <v>484</v>
      </c>
      <c r="H70" s="100" t="s">
        <v>484</v>
      </c>
    </row>
    <row r="71" spans="1:8">
      <c r="A71" s="85" t="s">
        <v>1088</v>
      </c>
      <c r="B71" s="85" t="s">
        <v>520</v>
      </c>
      <c r="C71" s="85" t="s">
        <v>1046</v>
      </c>
      <c r="D71" s="86" t="s">
        <v>1087</v>
      </c>
      <c r="E71" s="85" t="s">
        <v>1038</v>
      </c>
      <c r="F71" s="88">
        <v>18.39</v>
      </c>
      <c r="G71" s="100" t="s">
        <v>484</v>
      </c>
      <c r="H71" s="100" t="s">
        <v>484</v>
      </c>
    </row>
    <row r="72" spans="1:8">
      <c r="A72" s="85" t="s">
        <v>1067</v>
      </c>
      <c r="B72" s="85" t="s">
        <v>520</v>
      </c>
      <c r="C72" s="85" t="s">
        <v>1046</v>
      </c>
      <c r="D72" s="86" t="s">
        <v>1066</v>
      </c>
      <c r="E72" s="85" t="s">
        <v>1038</v>
      </c>
      <c r="F72" s="88">
        <v>20.39</v>
      </c>
      <c r="G72" s="100" t="s">
        <v>484</v>
      </c>
      <c r="H72" s="100" t="s">
        <v>484</v>
      </c>
    </row>
    <row r="73" spans="1:8">
      <c r="A73" s="85" t="s">
        <v>275</v>
      </c>
      <c r="B73" s="85" t="s">
        <v>520</v>
      </c>
      <c r="C73" s="85" t="s">
        <v>1046</v>
      </c>
      <c r="D73" s="86" t="s">
        <v>274</v>
      </c>
      <c r="E73" s="85" t="s">
        <v>1038</v>
      </c>
      <c r="F73" s="88">
        <v>23.13</v>
      </c>
      <c r="G73" s="100" t="s">
        <v>484</v>
      </c>
      <c r="H73" s="100" t="s">
        <v>484</v>
      </c>
    </row>
    <row r="74" spans="1:8">
      <c r="A74" s="85" t="s">
        <v>1094</v>
      </c>
      <c r="B74" s="85" t="s">
        <v>520</v>
      </c>
      <c r="C74" s="85" t="s">
        <v>1046</v>
      </c>
      <c r="D74" s="86" t="s">
        <v>1093</v>
      </c>
      <c r="E74" s="85" t="s">
        <v>1038</v>
      </c>
      <c r="F74" s="88">
        <v>18.28</v>
      </c>
      <c r="G74" s="100" t="s">
        <v>484</v>
      </c>
      <c r="H74" s="100" t="s">
        <v>484</v>
      </c>
    </row>
    <row r="75" spans="1:8">
      <c r="A75" s="85" t="s">
        <v>1084</v>
      </c>
      <c r="B75" s="85" t="s">
        <v>520</v>
      </c>
      <c r="C75" s="85" t="s">
        <v>1046</v>
      </c>
      <c r="D75" s="86" t="s">
        <v>1083</v>
      </c>
      <c r="E75" s="85" t="s">
        <v>1038</v>
      </c>
      <c r="F75" s="88">
        <v>17.78</v>
      </c>
      <c r="G75" s="100" t="s">
        <v>484</v>
      </c>
      <c r="H75" s="100" t="s">
        <v>484</v>
      </c>
    </row>
    <row r="76" spans="1:8">
      <c r="A76" s="85" t="s">
        <v>1057</v>
      </c>
      <c r="B76" s="85" t="s">
        <v>520</v>
      </c>
      <c r="C76" s="85" t="s">
        <v>1046</v>
      </c>
      <c r="D76" s="86" t="s">
        <v>1056</v>
      </c>
      <c r="E76" s="85" t="s">
        <v>1038</v>
      </c>
      <c r="F76" s="88">
        <v>18.84</v>
      </c>
      <c r="G76" s="100" t="s">
        <v>484</v>
      </c>
      <c r="H76" s="100" t="s">
        <v>484</v>
      </c>
    </row>
    <row r="77" spans="1:8">
      <c r="A77" s="85" t="s">
        <v>242</v>
      </c>
      <c r="B77" s="85" t="s">
        <v>520</v>
      </c>
      <c r="C77" s="85" t="s">
        <v>1046</v>
      </c>
      <c r="D77" s="86" t="s">
        <v>241</v>
      </c>
      <c r="E77" s="85" t="s">
        <v>1038</v>
      </c>
      <c r="F77" s="88">
        <v>23.17</v>
      </c>
      <c r="G77" s="100" t="s">
        <v>484</v>
      </c>
      <c r="H77" s="100" t="s">
        <v>484</v>
      </c>
    </row>
    <row r="78" spans="1:8">
      <c r="A78" s="85" t="s">
        <v>250</v>
      </c>
      <c r="B78" s="85" t="s">
        <v>520</v>
      </c>
      <c r="C78" s="85" t="s">
        <v>1046</v>
      </c>
      <c r="D78" s="86" t="s">
        <v>249</v>
      </c>
      <c r="E78" s="85" t="s">
        <v>1038</v>
      </c>
      <c r="F78" s="88">
        <v>23.07</v>
      </c>
      <c r="G78" s="100" t="s">
        <v>484</v>
      </c>
      <c r="H78" s="100" t="s">
        <v>484</v>
      </c>
    </row>
    <row r="79" spans="1:8">
      <c r="A79" s="85" t="s">
        <v>130</v>
      </c>
      <c r="B79" s="85" t="s">
        <v>520</v>
      </c>
      <c r="C79" s="85" t="s">
        <v>1046</v>
      </c>
      <c r="D79" s="86" t="s">
        <v>129</v>
      </c>
      <c r="E79" s="85" t="s">
        <v>1038</v>
      </c>
      <c r="F79" s="88">
        <v>23.03</v>
      </c>
      <c r="G79" s="100" t="s">
        <v>484</v>
      </c>
      <c r="H79" s="100" t="s">
        <v>484</v>
      </c>
    </row>
    <row r="80" spans="1:8">
      <c r="A80" s="85" t="s">
        <v>1096</v>
      </c>
      <c r="B80" s="85" t="s">
        <v>520</v>
      </c>
      <c r="C80" s="85" t="s">
        <v>1046</v>
      </c>
      <c r="D80" s="86" t="s">
        <v>1095</v>
      </c>
      <c r="E80" s="85" t="s">
        <v>1038</v>
      </c>
      <c r="F80" s="88">
        <v>23.44</v>
      </c>
      <c r="G80" s="100" t="s">
        <v>484</v>
      </c>
      <c r="H80" s="100" t="s">
        <v>484</v>
      </c>
    </row>
    <row r="81" spans="1:8">
      <c r="A81" s="85" t="s">
        <v>1082</v>
      </c>
      <c r="B81" s="85" t="s">
        <v>520</v>
      </c>
      <c r="C81" s="85" t="s">
        <v>1046</v>
      </c>
      <c r="D81" s="86" t="s">
        <v>1081</v>
      </c>
      <c r="E81" s="85" t="s">
        <v>1038</v>
      </c>
      <c r="F81" s="88">
        <v>22.76</v>
      </c>
      <c r="G81" s="100" t="s">
        <v>484</v>
      </c>
      <c r="H81" s="100" t="s">
        <v>484</v>
      </c>
    </row>
    <row r="82" spans="1:8">
      <c r="A82" s="85" t="s">
        <v>238</v>
      </c>
      <c r="B82" s="85" t="s">
        <v>520</v>
      </c>
      <c r="C82" s="85" t="s">
        <v>1046</v>
      </c>
      <c r="D82" s="86" t="s">
        <v>237</v>
      </c>
      <c r="E82" s="85" t="s">
        <v>1038</v>
      </c>
      <c r="F82" s="88">
        <v>23.13</v>
      </c>
      <c r="G82" s="100" t="s">
        <v>484</v>
      </c>
      <c r="H82" s="100" t="s">
        <v>484</v>
      </c>
    </row>
    <row r="83" spans="1:8">
      <c r="A83" s="85" t="s">
        <v>106</v>
      </c>
      <c r="B83" s="85" t="s">
        <v>520</v>
      </c>
      <c r="C83" s="85" t="s">
        <v>1046</v>
      </c>
      <c r="D83" s="86" t="s">
        <v>105</v>
      </c>
      <c r="E83" s="85" t="s">
        <v>1038</v>
      </c>
      <c r="F83" s="88">
        <v>23.25</v>
      </c>
      <c r="G83" s="100" t="s">
        <v>484</v>
      </c>
      <c r="H83" s="100" t="s">
        <v>484</v>
      </c>
    </row>
    <row r="84" spans="1:8">
      <c r="A84" s="85" t="s">
        <v>108</v>
      </c>
      <c r="B84" s="85" t="s">
        <v>520</v>
      </c>
      <c r="C84" s="85" t="s">
        <v>1046</v>
      </c>
      <c r="D84" s="86" t="s">
        <v>107</v>
      </c>
      <c r="E84" s="85" t="s">
        <v>1038</v>
      </c>
      <c r="F84" s="88">
        <v>19.39</v>
      </c>
      <c r="G84" s="100" t="s">
        <v>484</v>
      </c>
      <c r="H84" s="100" t="s">
        <v>484</v>
      </c>
    </row>
    <row r="85" spans="1:8">
      <c r="A85" s="85" t="s">
        <v>1070</v>
      </c>
      <c r="B85" s="85" t="s">
        <v>520</v>
      </c>
      <c r="C85" s="85" t="s">
        <v>1046</v>
      </c>
      <c r="D85" s="86" t="s">
        <v>1069</v>
      </c>
      <c r="E85" s="85" t="s">
        <v>1038</v>
      </c>
      <c r="F85" s="88">
        <v>18.350000000000001</v>
      </c>
      <c r="G85" s="100" t="s">
        <v>484</v>
      </c>
      <c r="H85" s="100" t="s">
        <v>484</v>
      </c>
    </row>
    <row r="86" spans="1:8">
      <c r="A86" s="85" t="s">
        <v>234</v>
      </c>
      <c r="B86" s="85" t="s">
        <v>520</v>
      </c>
      <c r="C86" s="85" t="s">
        <v>1046</v>
      </c>
      <c r="D86" s="86" t="s">
        <v>233</v>
      </c>
      <c r="E86" s="85" t="s">
        <v>1038</v>
      </c>
      <c r="F86" s="88">
        <v>17.739999999999998</v>
      </c>
      <c r="G86" s="100" t="s">
        <v>484</v>
      </c>
      <c r="H86" s="100" t="s">
        <v>484</v>
      </c>
    </row>
    <row r="87" spans="1:8">
      <c r="A87" s="85" t="s">
        <v>1061</v>
      </c>
      <c r="B87" s="85" t="s">
        <v>520</v>
      </c>
      <c r="C87" s="85" t="s">
        <v>1046</v>
      </c>
      <c r="D87" s="86" t="s">
        <v>1060</v>
      </c>
      <c r="E87" s="85" t="s">
        <v>1038</v>
      </c>
      <c r="F87" s="88">
        <v>24.28</v>
      </c>
      <c r="G87" s="100" t="s">
        <v>484</v>
      </c>
      <c r="H87" s="100" t="s">
        <v>484</v>
      </c>
    </row>
    <row r="88" spans="1:8">
      <c r="A88" s="85" t="s">
        <v>28</v>
      </c>
      <c r="B88" s="85" t="s">
        <v>520</v>
      </c>
      <c r="C88" s="85" t="s">
        <v>1046</v>
      </c>
      <c r="D88" s="86" t="s">
        <v>27</v>
      </c>
      <c r="E88" s="85" t="s">
        <v>1038</v>
      </c>
      <c r="F88" s="88">
        <v>23.25</v>
      </c>
      <c r="G88" s="100" t="s">
        <v>484</v>
      </c>
      <c r="H88" s="100" t="s">
        <v>484</v>
      </c>
    </row>
    <row r="89" spans="1:8">
      <c r="A89" s="85" t="s">
        <v>225</v>
      </c>
      <c r="B89" s="85" t="s">
        <v>520</v>
      </c>
      <c r="C89" s="85" t="s">
        <v>1046</v>
      </c>
      <c r="D89" s="86" t="s">
        <v>224</v>
      </c>
      <c r="E89" s="85" t="s">
        <v>1038</v>
      </c>
      <c r="F89" s="88">
        <v>24.24</v>
      </c>
      <c r="G89" s="100" t="s">
        <v>484</v>
      </c>
      <c r="H89" s="100" t="s">
        <v>484</v>
      </c>
    </row>
    <row r="90" spans="1:8">
      <c r="A90" s="85" t="s">
        <v>1059</v>
      </c>
      <c r="B90" s="85" t="s">
        <v>520</v>
      </c>
      <c r="C90" s="85" t="s">
        <v>1046</v>
      </c>
      <c r="D90" s="86" t="s">
        <v>1058</v>
      </c>
      <c r="E90" s="85" t="s">
        <v>1038</v>
      </c>
      <c r="F90" s="88">
        <v>23.13</v>
      </c>
      <c r="G90" s="100" t="s">
        <v>484</v>
      </c>
      <c r="H90" s="100" t="s">
        <v>484</v>
      </c>
    </row>
    <row r="91" spans="1:8">
      <c r="A91" s="85" t="s">
        <v>1054</v>
      </c>
      <c r="B91" s="85" t="s">
        <v>520</v>
      </c>
      <c r="C91" s="85" t="s">
        <v>1046</v>
      </c>
      <c r="D91" s="86" t="s">
        <v>1053</v>
      </c>
      <c r="E91" s="85" t="s">
        <v>1038</v>
      </c>
      <c r="F91" s="88">
        <v>17.170000000000002</v>
      </c>
      <c r="G91" s="100" t="s">
        <v>484</v>
      </c>
      <c r="H91" s="100" t="s">
        <v>484</v>
      </c>
    </row>
    <row r="92" spans="1:8" ht="22.5">
      <c r="A92" s="85" t="s">
        <v>1065</v>
      </c>
      <c r="B92" s="85" t="s">
        <v>520</v>
      </c>
      <c r="C92" s="85" t="s">
        <v>1046</v>
      </c>
      <c r="D92" s="86" t="s">
        <v>1064</v>
      </c>
      <c r="E92" s="85" t="s">
        <v>526</v>
      </c>
      <c r="F92" s="88">
        <v>17.079999999999998</v>
      </c>
      <c r="G92" s="100"/>
      <c r="H92" s="100"/>
    </row>
    <row r="93" spans="1:8">
      <c r="A93" s="85" t="s">
        <v>687</v>
      </c>
      <c r="B93" s="85" t="s">
        <v>520</v>
      </c>
      <c r="C93" s="85" t="s">
        <v>1046</v>
      </c>
      <c r="D93" s="86" t="s">
        <v>688</v>
      </c>
      <c r="E93" s="85" t="s">
        <v>526</v>
      </c>
      <c r="F93" s="88">
        <v>2.88</v>
      </c>
      <c r="G93" s="100"/>
      <c r="H93" s="100"/>
    </row>
    <row r="94" spans="1:8">
      <c r="A94" s="85" t="s">
        <v>690</v>
      </c>
      <c r="B94" s="85" t="s">
        <v>520</v>
      </c>
      <c r="C94" s="85" t="s">
        <v>1046</v>
      </c>
      <c r="D94" s="86" t="s">
        <v>691</v>
      </c>
      <c r="E94" s="85" t="s">
        <v>526</v>
      </c>
      <c r="F94" s="88">
        <v>2.5099999999999998</v>
      </c>
      <c r="G94" s="100"/>
      <c r="H94" s="100"/>
    </row>
    <row r="95" spans="1:8" ht="22.5">
      <c r="A95" s="85" t="s">
        <v>666</v>
      </c>
      <c r="B95" s="85" t="s">
        <v>520</v>
      </c>
      <c r="C95" s="85" t="s">
        <v>1046</v>
      </c>
      <c r="D95" s="86" t="s">
        <v>667</v>
      </c>
      <c r="E95" s="85" t="s">
        <v>526</v>
      </c>
      <c r="F95" s="88">
        <v>11.85</v>
      </c>
      <c r="G95" s="100"/>
      <c r="H95" s="100"/>
    </row>
    <row r="96" spans="1:8" ht="22.5">
      <c r="A96" s="85" t="s">
        <v>672</v>
      </c>
      <c r="B96" s="85" t="s">
        <v>520</v>
      </c>
      <c r="C96" s="85" t="s">
        <v>1046</v>
      </c>
      <c r="D96" s="86" t="s">
        <v>673</v>
      </c>
      <c r="E96" s="85" t="s">
        <v>526</v>
      </c>
      <c r="F96" s="88">
        <v>12.38</v>
      </c>
      <c r="G96" s="100"/>
      <c r="H96" s="100"/>
    </row>
    <row r="97" spans="1:8">
      <c r="A97" s="85" t="s">
        <v>669</v>
      </c>
      <c r="B97" s="85" t="s">
        <v>520</v>
      </c>
      <c r="C97" s="85" t="s">
        <v>1046</v>
      </c>
      <c r="D97" s="86" t="s">
        <v>670</v>
      </c>
      <c r="E97" s="85" t="s">
        <v>526</v>
      </c>
      <c r="F97" s="88">
        <v>24.24</v>
      </c>
      <c r="G97" s="100"/>
      <c r="H97" s="100"/>
    </row>
    <row r="98" spans="1:8">
      <c r="A98" s="85" t="s">
        <v>675</v>
      </c>
      <c r="B98" s="85" t="s">
        <v>520</v>
      </c>
      <c r="C98" s="85" t="s">
        <v>1046</v>
      </c>
      <c r="D98" s="86" t="s">
        <v>676</v>
      </c>
      <c r="E98" s="85" t="s">
        <v>526</v>
      </c>
      <c r="F98" s="88">
        <v>13.23</v>
      </c>
      <c r="G98" s="100"/>
      <c r="H98" s="100"/>
    </row>
    <row r="99" spans="1:8" ht="45">
      <c r="A99" s="85" t="s">
        <v>644</v>
      </c>
      <c r="B99" s="85" t="s">
        <v>520</v>
      </c>
      <c r="C99" s="85" t="s">
        <v>1046</v>
      </c>
      <c r="D99" s="86" t="s">
        <v>645</v>
      </c>
      <c r="E99" s="85" t="s">
        <v>526</v>
      </c>
      <c r="F99" s="88">
        <v>30.77</v>
      </c>
      <c r="G99" s="100" t="s">
        <v>484</v>
      </c>
      <c r="H99" s="100" t="s">
        <v>484</v>
      </c>
    </row>
    <row r="100" spans="1:8" ht="22.5">
      <c r="A100" s="85" t="s">
        <v>66</v>
      </c>
      <c r="B100" s="85" t="s">
        <v>520</v>
      </c>
      <c r="C100" s="85" t="s">
        <v>1046</v>
      </c>
      <c r="D100" s="86" t="s">
        <v>65</v>
      </c>
      <c r="E100" s="85" t="s">
        <v>522</v>
      </c>
      <c r="F100" s="88">
        <v>28.54</v>
      </c>
      <c r="G100" s="100"/>
      <c r="H100" s="100"/>
    </row>
    <row r="101" spans="1:8" ht="22.5">
      <c r="A101" s="85" t="s">
        <v>78</v>
      </c>
      <c r="B101" s="85" t="s">
        <v>520</v>
      </c>
      <c r="C101" s="85" t="s">
        <v>1046</v>
      </c>
      <c r="D101" s="86" t="s">
        <v>77</v>
      </c>
      <c r="E101" s="85" t="s">
        <v>522</v>
      </c>
      <c r="F101" s="88">
        <v>47.18</v>
      </c>
      <c r="G101" s="100"/>
      <c r="H101" s="100"/>
    </row>
    <row r="102" spans="1:8" ht="22.5">
      <c r="A102" s="85" t="s">
        <v>64</v>
      </c>
      <c r="B102" s="85" t="s">
        <v>520</v>
      </c>
      <c r="C102" s="85" t="s">
        <v>1046</v>
      </c>
      <c r="D102" s="86" t="s">
        <v>63</v>
      </c>
      <c r="E102" s="85" t="s">
        <v>549</v>
      </c>
      <c r="F102" s="88">
        <v>35.76</v>
      </c>
      <c r="G102" s="100"/>
      <c r="H102" s="100"/>
    </row>
    <row r="103" spans="1:8" ht="22.5">
      <c r="A103" s="85" t="s">
        <v>62</v>
      </c>
      <c r="B103" s="85" t="s">
        <v>520</v>
      </c>
      <c r="C103" s="85" t="s">
        <v>1046</v>
      </c>
      <c r="D103" s="86" t="s">
        <v>61</v>
      </c>
      <c r="E103" s="85" t="s">
        <v>549</v>
      </c>
      <c r="F103" s="88">
        <v>40.369999999999997</v>
      </c>
      <c r="G103" s="100"/>
      <c r="H103" s="100"/>
    </row>
    <row r="104" spans="1:8" ht="22.5">
      <c r="A104" s="85" t="s">
        <v>76</v>
      </c>
      <c r="B104" s="85" t="s">
        <v>520</v>
      </c>
      <c r="C104" s="85" t="s">
        <v>1046</v>
      </c>
      <c r="D104" s="86" t="s">
        <v>75</v>
      </c>
      <c r="E104" s="85" t="s">
        <v>549</v>
      </c>
      <c r="F104" s="88">
        <v>84.81</v>
      </c>
      <c r="G104" s="100"/>
      <c r="H104" s="100"/>
    </row>
    <row r="105" spans="1:8" ht="22.5">
      <c r="A105" s="85" t="s">
        <v>60</v>
      </c>
      <c r="B105" s="85" t="s">
        <v>520</v>
      </c>
      <c r="C105" s="85" t="s">
        <v>1046</v>
      </c>
      <c r="D105" s="86" t="s">
        <v>59</v>
      </c>
      <c r="E105" s="85" t="s">
        <v>549</v>
      </c>
      <c r="F105" s="88">
        <v>20.52</v>
      </c>
      <c r="G105" s="100"/>
      <c r="H105" s="100"/>
    </row>
    <row r="106" spans="1:8" ht="22.5">
      <c r="A106" s="85" t="s">
        <v>58</v>
      </c>
      <c r="B106" s="85" t="s">
        <v>520</v>
      </c>
      <c r="C106" s="85" t="s">
        <v>1046</v>
      </c>
      <c r="D106" s="86" t="s">
        <v>57</v>
      </c>
      <c r="E106" s="85" t="s">
        <v>549</v>
      </c>
      <c r="F106" s="88">
        <v>92.08</v>
      </c>
      <c r="G106" s="100"/>
      <c r="H106" s="100"/>
    </row>
    <row r="107" spans="1:8" ht="22.5">
      <c r="A107" s="85" t="s">
        <v>56</v>
      </c>
      <c r="B107" s="85" t="s">
        <v>520</v>
      </c>
      <c r="C107" s="85" t="s">
        <v>1046</v>
      </c>
      <c r="D107" s="86" t="s">
        <v>55</v>
      </c>
      <c r="E107" s="85" t="s">
        <v>549</v>
      </c>
      <c r="F107" s="88">
        <v>20.54</v>
      </c>
      <c r="G107" s="100"/>
      <c r="H107" s="100"/>
    </row>
    <row r="108" spans="1:8" ht="22.5">
      <c r="A108" s="85" t="s">
        <v>74</v>
      </c>
      <c r="B108" s="85" t="s">
        <v>520</v>
      </c>
      <c r="C108" s="85" t="s">
        <v>1046</v>
      </c>
      <c r="D108" s="86" t="s">
        <v>73</v>
      </c>
      <c r="E108" s="85" t="s">
        <v>549</v>
      </c>
      <c r="F108" s="88">
        <v>33.74</v>
      </c>
      <c r="G108" s="100"/>
      <c r="H108" s="100"/>
    </row>
    <row r="109" spans="1:8" ht="22.5">
      <c r="A109" s="85" t="s">
        <v>72</v>
      </c>
      <c r="B109" s="85" t="s">
        <v>520</v>
      </c>
      <c r="C109" s="85" t="s">
        <v>1046</v>
      </c>
      <c r="D109" s="86" t="s">
        <v>71</v>
      </c>
      <c r="E109" s="85" t="s">
        <v>549</v>
      </c>
      <c r="F109" s="88">
        <v>181.77</v>
      </c>
      <c r="G109" s="100"/>
      <c r="H109" s="100"/>
    </row>
    <row r="110" spans="1:8" ht="22.5">
      <c r="A110" s="85" t="s">
        <v>70</v>
      </c>
      <c r="B110" s="85" t="s">
        <v>520</v>
      </c>
      <c r="C110" s="85" t="s">
        <v>1046</v>
      </c>
      <c r="D110" s="86" t="s">
        <v>69</v>
      </c>
      <c r="E110" s="85" t="s">
        <v>549</v>
      </c>
      <c r="F110" s="88">
        <v>30.04</v>
      </c>
      <c r="G110" s="100"/>
      <c r="H110" s="100"/>
    </row>
    <row r="111" spans="1:8" ht="22.5">
      <c r="A111" s="85" t="s">
        <v>54</v>
      </c>
      <c r="B111" s="85" t="s">
        <v>520</v>
      </c>
      <c r="C111" s="85" t="s">
        <v>1046</v>
      </c>
      <c r="D111" s="86" t="s">
        <v>53</v>
      </c>
      <c r="E111" s="85" t="s">
        <v>549</v>
      </c>
      <c r="F111" s="88">
        <v>45.68</v>
      </c>
      <c r="G111" s="100"/>
      <c r="H111" s="100"/>
    </row>
    <row r="112" spans="1:8" ht="22.5">
      <c r="A112" s="85" t="s">
        <v>68</v>
      </c>
      <c r="B112" s="85" t="s">
        <v>520</v>
      </c>
      <c r="C112" s="85" t="s">
        <v>1046</v>
      </c>
      <c r="D112" s="86" t="s">
        <v>67</v>
      </c>
      <c r="E112" s="85" t="s">
        <v>549</v>
      </c>
      <c r="F112" s="88">
        <v>84.39</v>
      </c>
      <c r="G112" s="100"/>
      <c r="H112" s="100"/>
    </row>
    <row r="113" spans="1:8" ht="22.5">
      <c r="A113" s="85" t="s">
        <v>882</v>
      </c>
      <c r="B113" s="85" t="s">
        <v>520</v>
      </c>
      <c r="C113" s="85" t="s">
        <v>1046</v>
      </c>
      <c r="D113" s="86" t="s">
        <v>883</v>
      </c>
      <c r="E113" s="85" t="s">
        <v>549</v>
      </c>
      <c r="F113" s="88">
        <v>33.5</v>
      </c>
      <c r="G113" s="100" t="s">
        <v>484</v>
      </c>
      <c r="H113" s="100" t="s">
        <v>484</v>
      </c>
    </row>
    <row r="114" spans="1:8" ht="22.5">
      <c r="A114" s="85" t="s">
        <v>879</v>
      </c>
      <c r="B114" s="85" t="s">
        <v>520</v>
      </c>
      <c r="C114" s="85" t="s">
        <v>1046</v>
      </c>
      <c r="D114" s="86" t="s">
        <v>880</v>
      </c>
      <c r="E114" s="85" t="s">
        <v>549</v>
      </c>
      <c r="F114" s="88">
        <v>79.06</v>
      </c>
      <c r="G114" s="100" t="s">
        <v>484</v>
      </c>
      <c r="H114" s="100" t="s">
        <v>484</v>
      </c>
    </row>
    <row r="115" spans="1:8" ht="22.5">
      <c r="A115" s="85" t="s">
        <v>850</v>
      </c>
      <c r="B115" s="85" t="s">
        <v>520</v>
      </c>
      <c r="C115" s="85" t="s">
        <v>1046</v>
      </c>
      <c r="D115" s="86" t="s">
        <v>851</v>
      </c>
      <c r="E115" s="85" t="s">
        <v>549</v>
      </c>
      <c r="F115" s="88">
        <v>81.819999999999993</v>
      </c>
      <c r="G115" s="100"/>
      <c r="H115" s="100"/>
    </row>
    <row r="116" spans="1:8" ht="22.5">
      <c r="A116" s="85" t="s">
        <v>847</v>
      </c>
      <c r="B116" s="85" t="s">
        <v>520</v>
      </c>
      <c r="C116" s="85" t="s">
        <v>1046</v>
      </c>
      <c r="D116" s="86" t="s">
        <v>848</v>
      </c>
      <c r="E116" s="85" t="s">
        <v>549</v>
      </c>
      <c r="F116" s="88">
        <v>86.08</v>
      </c>
      <c r="G116" s="100"/>
      <c r="H116" s="100"/>
    </row>
    <row r="117" spans="1:8" ht="22.5">
      <c r="A117" s="85" t="s">
        <v>46</v>
      </c>
      <c r="B117" s="85" t="s">
        <v>520</v>
      </c>
      <c r="C117" s="85" t="s">
        <v>1046</v>
      </c>
      <c r="D117" s="86" t="s">
        <v>45</v>
      </c>
      <c r="E117" s="85" t="s">
        <v>549</v>
      </c>
      <c r="F117" s="88">
        <v>30.63</v>
      </c>
      <c r="G117" s="100" t="s">
        <v>484</v>
      </c>
      <c r="H117" s="100" t="s">
        <v>484</v>
      </c>
    </row>
    <row r="118" spans="1:8" ht="22.5">
      <c r="A118" s="85" t="s">
        <v>44</v>
      </c>
      <c r="B118" s="85" t="s">
        <v>520</v>
      </c>
      <c r="C118" s="85" t="s">
        <v>1046</v>
      </c>
      <c r="D118" s="86" t="s">
        <v>43</v>
      </c>
      <c r="E118" s="85" t="s">
        <v>549</v>
      </c>
      <c r="F118" s="88">
        <v>4.51</v>
      </c>
      <c r="G118" s="100" t="s">
        <v>484</v>
      </c>
      <c r="H118" s="100" t="s">
        <v>484</v>
      </c>
    </row>
    <row r="119" spans="1:8" ht="22.5">
      <c r="A119" s="85" t="s">
        <v>279</v>
      </c>
      <c r="B119" s="85" t="s">
        <v>520</v>
      </c>
      <c r="C119" s="85" t="s">
        <v>1046</v>
      </c>
      <c r="D119" s="86" t="s">
        <v>278</v>
      </c>
      <c r="E119" s="85" t="s">
        <v>26</v>
      </c>
      <c r="F119" s="88">
        <v>1.5</v>
      </c>
      <c r="G119" s="100" t="s">
        <v>484</v>
      </c>
      <c r="H119" s="100" t="s">
        <v>484</v>
      </c>
    </row>
    <row r="120" spans="1:8" ht="22.5">
      <c r="A120" s="85" t="s">
        <v>277</v>
      </c>
      <c r="B120" s="85" t="s">
        <v>520</v>
      </c>
      <c r="C120" s="85" t="s">
        <v>1046</v>
      </c>
      <c r="D120" s="86" t="s">
        <v>276</v>
      </c>
      <c r="E120" s="85" t="s">
        <v>25</v>
      </c>
      <c r="F120" s="88">
        <v>0.44</v>
      </c>
      <c r="G120" s="100" t="s">
        <v>484</v>
      </c>
      <c r="H120" s="100" t="s">
        <v>484</v>
      </c>
    </row>
    <row r="121" spans="1:8">
      <c r="A121" s="85" t="s">
        <v>1036</v>
      </c>
      <c r="B121" s="85" t="s">
        <v>520</v>
      </c>
      <c r="C121" s="85" t="s">
        <v>1046</v>
      </c>
      <c r="D121" s="86" t="s">
        <v>1037</v>
      </c>
      <c r="E121" s="85" t="s">
        <v>1038</v>
      </c>
      <c r="F121" s="88">
        <v>105.61</v>
      </c>
      <c r="G121" s="100" t="s">
        <v>484</v>
      </c>
      <c r="H121" s="100" t="s">
        <v>484</v>
      </c>
    </row>
    <row r="122" spans="1:8" ht="22.5">
      <c r="A122" s="85" t="s">
        <v>321</v>
      </c>
      <c r="B122" s="85" t="s">
        <v>520</v>
      </c>
      <c r="C122" s="85" t="s">
        <v>1046</v>
      </c>
      <c r="D122" s="86" t="s">
        <v>320</v>
      </c>
      <c r="E122" s="85" t="s">
        <v>549</v>
      </c>
      <c r="F122" s="88">
        <v>301.07</v>
      </c>
      <c r="G122" s="100" t="s">
        <v>484</v>
      </c>
      <c r="H122" s="100" t="s">
        <v>484</v>
      </c>
    </row>
    <row r="123" spans="1:8" ht="22.5">
      <c r="A123" s="85" t="s">
        <v>319</v>
      </c>
      <c r="B123" s="85" t="s">
        <v>520</v>
      </c>
      <c r="C123" s="85" t="s">
        <v>1046</v>
      </c>
      <c r="D123" s="86" t="s">
        <v>318</v>
      </c>
      <c r="E123" s="85" t="s">
        <v>549</v>
      </c>
      <c r="F123" s="88">
        <v>334.71</v>
      </c>
      <c r="G123" s="100" t="s">
        <v>484</v>
      </c>
      <c r="H123" s="100" t="s">
        <v>484</v>
      </c>
    </row>
    <row r="124" spans="1:8" ht="33.75">
      <c r="A124" s="85" t="s">
        <v>1100</v>
      </c>
      <c r="B124" s="85" t="s">
        <v>520</v>
      </c>
      <c r="C124" s="85" t="s">
        <v>1046</v>
      </c>
      <c r="D124" s="86" t="s">
        <v>1099</v>
      </c>
      <c r="E124" s="85" t="s">
        <v>522</v>
      </c>
      <c r="F124" s="88">
        <v>2.5</v>
      </c>
      <c r="G124" s="100" t="s">
        <v>484</v>
      </c>
      <c r="H124" s="100" t="s">
        <v>484</v>
      </c>
    </row>
    <row r="125" spans="1:8" ht="33.75">
      <c r="A125" s="85" t="s">
        <v>896</v>
      </c>
      <c r="B125" s="85" t="s">
        <v>520</v>
      </c>
      <c r="C125" s="85" t="s">
        <v>1046</v>
      </c>
      <c r="D125" s="86" t="s">
        <v>897</v>
      </c>
      <c r="E125" s="85" t="s">
        <v>522</v>
      </c>
      <c r="F125" s="88">
        <v>11.58</v>
      </c>
      <c r="G125" s="100" t="s">
        <v>484</v>
      </c>
      <c r="H125" s="100" t="s">
        <v>484</v>
      </c>
    </row>
    <row r="126" spans="1:8" ht="33.75">
      <c r="A126" s="85" t="s">
        <v>50</v>
      </c>
      <c r="B126" s="85" t="s">
        <v>520</v>
      </c>
      <c r="C126" s="85" t="s">
        <v>1046</v>
      </c>
      <c r="D126" s="86" t="s">
        <v>49</v>
      </c>
      <c r="E126" s="85" t="s">
        <v>522</v>
      </c>
      <c r="F126" s="88">
        <v>4.9400000000000004</v>
      </c>
      <c r="G126" s="100" t="s">
        <v>484</v>
      </c>
      <c r="H126" s="100" t="s">
        <v>484</v>
      </c>
    </row>
    <row r="127" spans="1:8" ht="22.5">
      <c r="A127" s="85" t="s">
        <v>48</v>
      </c>
      <c r="B127" s="85" t="s">
        <v>520</v>
      </c>
      <c r="C127" s="85" t="s">
        <v>1046</v>
      </c>
      <c r="D127" s="86" t="s">
        <v>47</v>
      </c>
      <c r="E127" s="85" t="s">
        <v>549</v>
      </c>
      <c r="F127" s="88">
        <v>4.66</v>
      </c>
      <c r="G127" s="100" t="s">
        <v>484</v>
      </c>
      <c r="H127" s="100" t="s">
        <v>484</v>
      </c>
    </row>
    <row r="128" spans="1:8" ht="22.5">
      <c r="A128" s="85" t="s">
        <v>602</v>
      </c>
      <c r="B128" s="85" t="s">
        <v>520</v>
      </c>
      <c r="C128" s="85" t="s">
        <v>1046</v>
      </c>
      <c r="D128" s="86" t="s">
        <v>603</v>
      </c>
      <c r="E128" s="85" t="s">
        <v>526</v>
      </c>
      <c r="F128" s="88">
        <v>498.6</v>
      </c>
      <c r="G128" s="100"/>
      <c r="H128" s="100"/>
    </row>
    <row r="129" spans="1:8" ht="45">
      <c r="A129" s="85" t="s">
        <v>836</v>
      </c>
      <c r="B129" s="85" t="s">
        <v>520</v>
      </c>
      <c r="C129" s="85" t="s">
        <v>1046</v>
      </c>
      <c r="D129" s="86" t="s">
        <v>837</v>
      </c>
      <c r="E129" s="85" t="s">
        <v>522</v>
      </c>
      <c r="F129" s="88">
        <v>39.200000000000003</v>
      </c>
      <c r="G129" s="100"/>
      <c r="H129" s="100"/>
    </row>
    <row r="130" spans="1:8" ht="45">
      <c r="A130" s="85" t="s">
        <v>833</v>
      </c>
      <c r="B130" s="85" t="s">
        <v>520</v>
      </c>
      <c r="C130" s="85" t="s">
        <v>1046</v>
      </c>
      <c r="D130" s="86" t="s">
        <v>834</v>
      </c>
      <c r="E130" s="85" t="s">
        <v>522</v>
      </c>
      <c r="F130" s="88">
        <v>27.86</v>
      </c>
      <c r="G130" s="100"/>
      <c r="H130" s="100"/>
    </row>
    <row r="131" spans="1:8" ht="33.75">
      <c r="A131" s="85" t="s">
        <v>830</v>
      </c>
      <c r="B131" s="85" t="s">
        <v>520</v>
      </c>
      <c r="C131" s="85" t="s">
        <v>1046</v>
      </c>
      <c r="D131" s="86" t="s">
        <v>831</v>
      </c>
      <c r="E131" s="85" t="s">
        <v>522</v>
      </c>
      <c r="F131" s="88">
        <v>40.42</v>
      </c>
      <c r="G131" s="100"/>
      <c r="H131" s="100"/>
    </row>
    <row r="132" spans="1:8" ht="45">
      <c r="A132" s="85" t="s">
        <v>874</v>
      </c>
      <c r="B132" s="85" t="s">
        <v>520</v>
      </c>
      <c r="C132" s="85" t="s">
        <v>1046</v>
      </c>
      <c r="D132" s="86" t="s">
        <v>875</v>
      </c>
      <c r="E132" s="85" t="s">
        <v>522</v>
      </c>
      <c r="F132" s="88">
        <v>51.94</v>
      </c>
      <c r="G132" s="100"/>
      <c r="H132" s="100"/>
    </row>
    <row r="133" spans="1:8" ht="45">
      <c r="A133" s="85" t="s">
        <v>871</v>
      </c>
      <c r="B133" s="85" t="s">
        <v>520</v>
      </c>
      <c r="C133" s="85" t="s">
        <v>1046</v>
      </c>
      <c r="D133" s="86" t="s">
        <v>872</v>
      </c>
      <c r="E133" s="85" t="s">
        <v>522</v>
      </c>
      <c r="F133" s="88">
        <v>77.92</v>
      </c>
      <c r="G133" s="100"/>
      <c r="H133" s="100"/>
    </row>
    <row r="134" spans="1:8" ht="45">
      <c r="A134" s="85" t="s">
        <v>868</v>
      </c>
      <c r="B134" s="85" t="s">
        <v>520</v>
      </c>
      <c r="C134" s="85" t="s">
        <v>1046</v>
      </c>
      <c r="D134" s="86" t="s">
        <v>869</v>
      </c>
      <c r="E134" s="85" t="s">
        <v>522</v>
      </c>
      <c r="F134" s="88">
        <v>37.46</v>
      </c>
      <c r="G134" s="100"/>
      <c r="H134" s="100"/>
    </row>
    <row r="135" spans="1:8" ht="45">
      <c r="A135" s="85" t="s">
        <v>865</v>
      </c>
      <c r="B135" s="85" t="s">
        <v>520</v>
      </c>
      <c r="C135" s="85" t="s">
        <v>1046</v>
      </c>
      <c r="D135" s="86" t="s">
        <v>866</v>
      </c>
      <c r="E135" s="85" t="s">
        <v>522</v>
      </c>
      <c r="F135" s="88">
        <v>62.7</v>
      </c>
      <c r="G135" s="100"/>
      <c r="H135" s="100"/>
    </row>
    <row r="136" spans="1:8" ht="22.5">
      <c r="A136" s="85" t="s">
        <v>928</v>
      </c>
      <c r="B136" s="85" t="s">
        <v>520</v>
      </c>
      <c r="C136" s="85" t="s">
        <v>1046</v>
      </c>
      <c r="D136" s="86" t="s">
        <v>929</v>
      </c>
      <c r="E136" s="85" t="s">
        <v>522</v>
      </c>
      <c r="F136" s="88">
        <v>6.29</v>
      </c>
      <c r="G136" s="100"/>
      <c r="H136" s="100"/>
    </row>
    <row r="137" spans="1:8" ht="22.5">
      <c r="A137" s="85" t="s">
        <v>931</v>
      </c>
      <c r="B137" s="85" t="s">
        <v>520</v>
      </c>
      <c r="C137" s="85" t="s">
        <v>1046</v>
      </c>
      <c r="D137" s="86" t="s">
        <v>932</v>
      </c>
      <c r="E137" s="85" t="s">
        <v>522</v>
      </c>
      <c r="F137" s="88">
        <v>8.6199999999999992</v>
      </c>
      <c r="G137" s="100"/>
      <c r="H137" s="100"/>
    </row>
    <row r="138" spans="1:8" ht="22.5">
      <c r="A138" s="85" t="s">
        <v>3</v>
      </c>
      <c r="B138" s="85" t="s">
        <v>520</v>
      </c>
      <c r="C138" s="85" t="s">
        <v>1046</v>
      </c>
      <c r="D138" s="86" t="s">
        <v>2</v>
      </c>
      <c r="E138" s="85" t="s">
        <v>549</v>
      </c>
      <c r="F138" s="88">
        <v>24.14</v>
      </c>
      <c r="G138" s="100" t="s">
        <v>484</v>
      </c>
      <c r="H138" s="100" t="s">
        <v>484</v>
      </c>
    </row>
    <row r="139" spans="1:8" ht="22.5">
      <c r="A139" s="85" t="s">
        <v>958</v>
      </c>
      <c r="B139" s="85" t="s">
        <v>520</v>
      </c>
      <c r="C139" s="85" t="s">
        <v>1046</v>
      </c>
      <c r="D139" s="86" t="s">
        <v>959</v>
      </c>
      <c r="E139" s="85" t="s">
        <v>549</v>
      </c>
      <c r="F139" s="88">
        <v>12.79</v>
      </c>
      <c r="G139" s="100" t="s">
        <v>484</v>
      </c>
      <c r="H139" s="100" t="s">
        <v>484</v>
      </c>
    </row>
    <row r="140" spans="1:8" ht="22.5">
      <c r="A140" s="85" t="s">
        <v>958</v>
      </c>
      <c r="B140" s="85" t="s">
        <v>520</v>
      </c>
      <c r="C140" s="85" t="s">
        <v>1046</v>
      </c>
      <c r="D140" s="86" t="s">
        <v>959</v>
      </c>
      <c r="E140" s="85" t="s">
        <v>549</v>
      </c>
      <c r="F140" s="88">
        <v>12.79</v>
      </c>
      <c r="G140" s="100" t="s">
        <v>484</v>
      </c>
      <c r="H140" s="100" t="s">
        <v>484</v>
      </c>
    </row>
    <row r="141" spans="1:8" ht="22.5">
      <c r="A141" s="85" t="s">
        <v>955</v>
      </c>
      <c r="B141" s="85" t="s">
        <v>520</v>
      </c>
      <c r="C141" s="85" t="s">
        <v>1046</v>
      </c>
      <c r="D141" s="86" t="s">
        <v>956</v>
      </c>
      <c r="E141" s="85" t="s">
        <v>549</v>
      </c>
      <c r="F141" s="88">
        <v>22.09</v>
      </c>
      <c r="G141" s="100"/>
      <c r="H141" s="100"/>
    </row>
    <row r="142" spans="1:8" ht="22.5">
      <c r="A142" s="85" t="s">
        <v>1109</v>
      </c>
      <c r="B142" s="85" t="s">
        <v>520</v>
      </c>
      <c r="C142" s="85" t="s">
        <v>1046</v>
      </c>
      <c r="D142" s="86" t="s">
        <v>1108</v>
      </c>
      <c r="E142" s="85" t="s">
        <v>549</v>
      </c>
      <c r="F142" s="88">
        <v>34.22</v>
      </c>
      <c r="G142" s="100"/>
      <c r="H142" s="100"/>
    </row>
    <row r="143" spans="1:8" ht="22.5">
      <c r="A143" s="85" t="s">
        <v>5</v>
      </c>
      <c r="B143" s="85" t="s">
        <v>520</v>
      </c>
      <c r="C143" s="85" t="s">
        <v>1046</v>
      </c>
      <c r="D143" s="86" t="s">
        <v>4</v>
      </c>
      <c r="E143" s="85" t="s">
        <v>549</v>
      </c>
      <c r="F143" s="88">
        <v>36.119999999999997</v>
      </c>
      <c r="G143" s="100"/>
      <c r="H143" s="100"/>
    </row>
    <row r="144" spans="1:8" ht="22.5">
      <c r="A144" s="85" t="s">
        <v>7</v>
      </c>
      <c r="B144" s="85" t="s">
        <v>520</v>
      </c>
      <c r="C144" s="85" t="s">
        <v>1046</v>
      </c>
      <c r="D144" s="86" t="s">
        <v>6</v>
      </c>
      <c r="E144" s="85" t="s">
        <v>549</v>
      </c>
      <c r="F144" s="88">
        <v>26.38</v>
      </c>
      <c r="G144" s="100"/>
      <c r="H144" s="100"/>
    </row>
    <row r="145" spans="1:8" ht="22.5">
      <c r="A145" s="85" t="s">
        <v>13</v>
      </c>
      <c r="B145" s="85" t="s">
        <v>520</v>
      </c>
      <c r="C145" s="85" t="s">
        <v>1046</v>
      </c>
      <c r="D145" s="86" t="s">
        <v>12</v>
      </c>
      <c r="E145" s="85" t="s">
        <v>549</v>
      </c>
      <c r="F145" s="88">
        <v>16.59</v>
      </c>
      <c r="G145" s="100"/>
      <c r="H145" s="100"/>
    </row>
    <row r="146" spans="1:8" ht="22.5">
      <c r="A146" s="85" t="s">
        <v>21</v>
      </c>
      <c r="B146" s="85" t="s">
        <v>520</v>
      </c>
      <c r="C146" s="85" t="s">
        <v>1046</v>
      </c>
      <c r="D146" s="86" t="s">
        <v>20</v>
      </c>
      <c r="E146" s="85" t="s">
        <v>549</v>
      </c>
      <c r="F146" s="88">
        <v>44.71</v>
      </c>
      <c r="G146" s="100"/>
      <c r="H146" s="100"/>
    </row>
    <row r="147" spans="1:8" ht="22.5">
      <c r="A147" s="85" t="s">
        <v>952</v>
      </c>
      <c r="B147" s="85" t="s">
        <v>520</v>
      </c>
      <c r="C147" s="85" t="s">
        <v>1046</v>
      </c>
      <c r="D147" s="86" t="s">
        <v>953</v>
      </c>
      <c r="E147" s="85" t="s">
        <v>549</v>
      </c>
      <c r="F147" s="88">
        <v>39.19</v>
      </c>
      <c r="G147" s="100"/>
      <c r="H147" s="100"/>
    </row>
    <row r="148" spans="1:8" ht="22.5">
      <c r="A148" s="85" t="s">
        <v>917</v>
      </c>
      <c r="B148" s="85" t="s">
        <v>520</v>
      </c>
      <c r="C148" s="85" t="s">
        <v>1046</v>
      </c>
      <c r="D148" s="86" t="s">
        <v>918</v>
      </c>
      <c r="E148" s="85" t="s">
        <v>522</v>
      </c>
      <c r="F148" s="88">
        <v>9.89</v>
      </c>
      <c r="G148" s="100"/>
      <c r="H148" s="100"/>
    </row>
    <row r="149" spans="1:8" ht="22.5">
      <c r="A149" s="85" t="s">
        <v>585</v>
      </c>
      <c r="B149" s="85" t="s">
        <v>520</v>
      </c>
      <c r="C149" s="85" t="s">
        <v>1046</v>
      </c>
      <c r="D149" s="86" t="s">
        <v>586</v>
      </c>
      <c r="E149" s="85" t="s">
        <v>522</v>
      </c>
      <c r="F149" s="88">
        <v>23.93</v>
      </c>
      <c r="G149" s="100" t="s">
        <v>484</v>
      </c>
      <c r="H149" s="100" t="s">
        <v>484</v>
      </c>
    </row>
    <row r="150" spans="1:8" ht="22.5">
      <c r="A150" s="85" t="s">
        <v>902</v>
      </c>
      <c r="B150" s="85" t="s">
        <v>520</v>
      </c>
      <c r="C150" s="85" t="s">
        <v>1046</v>
      </c>
      <c r="D150" s="86" t="s">
        <v>903</v>
      </c>
      <c r="E150" s="85" t="s">
        <v>540</v>
      </c>
      <c r="F150" s="88">
        <v>67.92</v>
      </c>
      <c r="G150" s="100" t="s">
        <v>484</v>
      </c>
      <c r="H150" s="100" t="s">
        <v>484</v>
      </c>
    </row>
    <row r="151" spans="1:8">
      <c r="A151" s="85" t="s">
        <v>905</v>
      </c>
      <c r="B151" s="85" t="s">
        <v>520</v>
      </c>
      <c r="C151" s="85" t="s">
        <v>1046</v>
      </c>
      <c r="D151" s="86" t="s">
        <v>906</v>
      </c>
      <c r="E151" s="85" t="s">
        <v>540</v>
      </c>
      <c r="F151" s="88">
        <v>24.45</v>
      </c>
      <c r="G151" s="100" t="s">
        <v>484</v>
      </c>
      <c r="H151" s="100" t="s">
        <v>484</v>
      </c>
    </row>
    <row r="152" spans="1:8">
      <c r="A152" s="85" t="s">
        <v>1032</v>
      </c>
      <c r="B152" s="85" t="s">
        <v>520</v>
      </c>
      <c r="C152" s="85" t="s">
        <v>1046</v>
      </c>
      <c r="D152" s="86" t="s">
        <v>1033</v>
      </c>
      <c r="E152" s="85" t="s">
        <v>1034</v>
      </c>
      <c r="F152" s="88">
        <v>3349.71</v>
      </c>
      <c r="G152" s="100" t="s">
        <v>484</v>
      </c>
      <c r="H152" s="100" t="s">
        <v>484</v>
      </c>
    </row>
    <row r="153" spans="1:8" ht="33.75">
      <c r="A153" s="85" t="s">
        <v>844</v>
      </c>
      <c r="B153" s="85" t="s">
        <v>520</v>
      </c>
      <c r="C153" s="85" t="s">
        <v>1046</v>
      </c>
      <c r="D153" s="86" t="s">
        <v>845</v>
      </c>
      <c r="E153" s="85" t="s">
        <v>549</v>
      </c>
      <c r="F153" s="88">
        <v>123.33</v>
      </c>
      <c r="G153" s="100"/>
      <c r="H153" s="100"/>
    </row>
    <row r="154" spans="1:8" ht="33.75">
      <c r="A154" s="85" t="s">
        <v>841</v>
      </c>
      <c r="B154" s="85" t="s">
        <v>520</v>
      </c>
      <c r="C154" s="85" t="s">
        <v>1046</v>
      </c>
      <c r="D154" s="86" t="s">
        <v>842</v>
      </c>
      <c r="E154" s="85" t="s">
        <v>549</v>
      </c>
      <c r="F154" s="88">
        <v>165.75</v>
      </c>
      <c r="G154" s="100"/>
      <c r="H154" s="100"/>
    </row>
    <row r="155" spans="1:8" ht="22.5">
      <c r="A155" s="85" t="s">
        <v>920</v>
      </c>
      <c r="B155" s="85" t="s">
        <v>520</v>
      </c>
      <c r="C155" s="85" t="s">
        <v>1046</v>
      </c>
      <c r="D155" s="86" t="s">
        <v>921</v>
      </c>
      <c r="E155" s="85" t="s">
        <v>522</v>
      </c>
      <c r="F155" s="88">
        <v>9.98</v>
      </c>
      <c r="G155" s="100"/>
      <c r="H155" s="100"/>
    </row>
    <row r="156" spans="1:8">
      <c r="A156" s="85" t="s">
        <v>970</v>
      </c>
      <c r="B156" s="85" t="s">
        <v>520</v>
      </c>
      <c r="C156" s="85" t="s">
        <v>1046</v>
      </c>
      <c r="D156" s="86" t="s">
        <v>971</v>
      </c>
      <c r="E156" s="85" t="s">
        <v>549</v>
      </c>
      <c r="F156" s="88">
        <v>21.24</v>
      </c>
      <c r="G156" s="100" t="s">
        <v>484</v>
      </c>
      <c r="H156" s="100" t="s">
        <v>484</v>
      </c>
    </row>
    <row r="157" spans="1:8" ht="22.5">
      <c r="A157" s="85" t="s">
        <v>1</v>
      </c>
      <c r="B157" s="85" t="s">
        <v>520</v>
      </c>
      <c r="C157" s="85" t="s">
        <v>1046</v>
      </c>
      <c r="D157" s="86" t="s">
        <v>0</v>
      </c>
      <c r="E157" s="85" t="s">
        <v>549</v>
      </c>
      <c r="F157" s="88">
        <v>24.17</v>
      </c>
      <c r="G157" s="100" t="s">
        <v>484</v>
      </c>
      <c r="H157" s="100" t="s">
        <v>484</v>
      </c>
    </row>
    <row r="158" spans="1:8">
      <c r="A158" s="85" t="s">
        <v>923</v>
      </c>
      <c r="B158" s="85" t="s">
        <v>520</v>
      </c>
      <c r="C158" s="85" t="s">
        <v>1046</v>
      </c>
      <c r="D158" s="86" t="s">
        <v>924</v>
      </c>
      <c r="E158" s="85" t="s">
        <v>549</v>
      </c>
      <c r="F158" s="88">
        <v>27.16</v>
      </c>
      <c r="G158" s="100" t="s">
        <v>484</v>
      </c>
      <c r="H158" s="100" t="s">
        <v>484</v>
      </c>
    </row>
    <row r="159" spans="1:8" ht="22.5">
      <c r="A159" s="85" t="s">
        <v>262</v>
      </c>
      <c r="B159" s="85" t="s">
        <v>520</v>
      </c>
      <c r="C159" s="85" t="s">
        <v>1046</v>
      </c>
      <c r="D159" s="86" t="s">
        <v>261</v>
      </c>
      <c r="E159" s="85" t="s">
        <v>540</v>
      </c>
      <c r="F159" s="88">
        <v>176.01</v>
      </c>
      <c r="G159" s="100" t="s">
        <v>484</v>
      </c>
      <c r="H159" s="100" t="s">
        <v>484</v>
      </c>
    </row>
    <row r="160" spans="1:8">
      <c r="A160" s="85" t="s">
        <v>519</v>
      </c>
      <c r="B160" s="85" t="s">
        <v>520</v>
      </c>
      <c r="C160" s="85" t="s">
        <v>1046</v>
      </c>
      <c r="D160" s="86" t="s">
        <v>521</v>
      </c>
      <c r="E160" s="85" t="s">
        <v>522</v>
      </c>
      <c r="F160" s="88">
        <v>2.65</v>
      </c>
      <c r="G160" s="100" t="s">
        <v>484</v>
      </c>
      <c r="H160" s="100" t="s">
        <v>484</v>
      </c>
    </row>
    <row r="161" spans="1:8">
      <c r="A161" s="85" t="s">
        <v>899</v>
      </c>
      <c r="B161" s="85" t="s">
        <v>520</v>
      </c>
      <c r="C161" s="85" t="s">
        <v>1046</v>
      </c>
      <c r="D161" s="86" t="s">
        <v>900</v>
      </c>
      <c r="E161" s="85" t="s">
        <v>522</v>
      </c>
      <c r="F161" s="88">
        <v>0.43</v>
      </c>
      <c r="G161" s="100" t="s">
        <v>484</v>
      </c>
      <c r="H161" s="100" t="s">
        <v>484</v>
      </c>
    </row>
    <row r="162" spans="1:8" ht="22.5">
      <c r="A162" s="85" t="s">
        <v>273</v>
      </c>
      <c r="B162" s="85" t="s">
        <v>520</v>
      </c>
      <c r="C162" s="85" t="s">
        <v>1046</v>
      </c>
      <c r="D162" s="86" t="s">
        <v>272</v>
      </c>
      <c r="E162" s="85" t="s">
        <v>93</v>
      </c>
      <c r="F162" s="88">
        <v>46.19</v>
      </c>
      <c r="G162" s="100" t="s">
        <v>484</v>
      </c>
      <c r="H162" s="100" t="s">
        <v>484</v>
      </c>
    </row>
    <row r="163" spans="1:8" ht="22.5">
      <c r="A163" s="85" t="s">
        <v>538</v>
      </c>
      <c r="B163" s="85" t="s">
        <v>520</v>
      </c>
      <c r="C163" s="85" t="s">
        <v>1046</v>
      </c>
      <c r="D163" s="86" t="s">
        <v>539</v>
      </c>
      <c r="E163" s="85" t="s">
        <v>540</v>
      </c>
      <c r="F163" s="88">
        <v>38.39</v>
      </c>
      <c r="G163" s="100" t="s">
        <v>484</v>
      </c>
      <c r="H163" s="100" t="s">
        <v>484</v>
      </c>
    </row>
    <row r="164" spans="1:8" ht="22.5">
      <c r="A164" s="85" t="s">
        <v>535</v>
      </c>
      <c r="B164" s="85" t="s">
        <v>520</v>
      </c>
      <c r="C164" s="85" t="s">
        <v>1046</v>
      </c>
      <c r="D164" s="86" t="s">
        <v>536</v>
      </c>
      <c r="E164" s="85" t="s">
        <v>522</v>
      </c>
      <c r="F164" s="88">
        <v>2.08</v>
      </c>
      <c r="G164" s="100" t="s">
        <v>484</v>
      </c>
      <c r="H164" s="100" t="s">
        <v>484</v>
      </c>
    </row>
    <row r="165" spans="1:8" ht="22.5">
      <c r="A165" s="85" t="s">
        <v>532</v>
      </c>
      <c r="B165" s="85" t="s">
        <v>520</v>
      </c>
      <c r="C165" s="85" t="s">
        <v>1046</v>
      </c>
      <c r="D165" s="86" t="s">
        <v>533</v>
      </c>
      <c r="E165" s="85" t="s">
        <v>526</v>
      </c>
      <c r="F165" s="88">
        <v>9.98</v>
      </c>
      <c r="G165" s="100" t="s">
        <v>484</v>
      </c>
      <c r="H165" s="100" t="s">
        <v>484</v>
      </c>
    </row>
    <row r="166" spans="1:8" ht="22.5">
      <c r="A166" s="85" t="s">
        <v>563</v>
      </c>
      <c r="B166" s="85" t="s">
        <v>520</v>
      </c>
      <c r="C166" s="85" t="s">
        <v>1046</v>
      </c>
      <c r="D166" s="86" t="s">
        <v>564</v>
      </c>
      <c r="E166" s="85" t="s">
        <v>526</v>
      </c>
      <c r="F166" s="88">
        <v>4.04</v>
      </c>
      <c r="G166" s="100" t="s">
        <v>484</v>
      </c>
      <c r="H166" s="100" t="s">
        <v>484</v>
      </c>
    </row>
    <row r="167" spans="1:8">
      <c r="A167" s="85" t="s">
        <v>554</v>
      </c>
      <c r="B167" s="85" t="s">
        <v>520</v>
      </c>
      <c r="C167" s="85" t="s">
        <v>1046</v>
      </c>
      <c r="D167" s="86" t="s">
        <v>555</v>
      </c>
      <c r="E167" s="85" t="s">
        <v>526</v>
      </c>
      <c r="F167" s="88">
        <v>7.48</v>
      </c>
      <c r="G167" s="100" t="s">
        <v>484</v>
      </c>
      <c r="H167" s="100" t="s">
        <v>484</v>
      </c>
    </row>
    <row r="168" spans="1:8">
      <c r="A168" s="85" t="s">
        <v>547</v>
      </c>
      <c r="B168" s="85" t="s">
        <v>520</v>
      </c>
      <c r="C168" s="85" t="s">
        <v>1046</v>
      </c>
      <c r="D168" s="86" t="s">
        <v>548</v>
      </c>
      <c r="E168" s="85" t="s">
        <v>549</v>
      </c>
      <c r="F168" s="88">
        <v>9.91</v>
      </c>
      <c r="G168" s="100" t="s">
        <v>484</v>
      </c>
      <c r="H168" s="100" t="s">
        <v>484</v>
      </c>
    </row>
    <row r="169" spans="1:8" ht="22.5">
      <c r="A169" s="85" t="s">
        <v>557</v>
      </c>
      <c r="B169" s="85" t="s">
        <v>520</v>
      </c>
      <c r="C169" s="85" t="s">
        <v>1046</v>
      </c>
      <c r="D169" s="86" t="s">
        <v>558</v>
      </c>
      <c r="E169" s="85" t="s">
        <v>549</v>
      </c>
      <c r="F169" s="88">
        <v>7.22</v>
      </c>
      <c r="G169" s="100" t="s">
        <v>484</v>
      </c>
      <c r="H169" s="100" t="s">
        <v>484</v>
      </c>
    </row>
    <row r="170" spans="1:8" ht="22.5">
      <c r="A170" s="85" t="s">
        <v>891</v>
      </c>
      <c r="B170" s="85" t="s">
        <v>520</v>
      </c>
      <c r="C170" s="85" t="s">
        <v>1046</v>
      </c>
      <c r="D170" s="86" t="s">
        <v>892</v>
      </c>
      <c r="E170" s="85" t="s">
        <v>549</v>
      </c>
      <c r="F170" s="88">
        <v>755.01</v>
      </c>
      <c r="G170" s="100" t="s">
        <v>484</v>
      </c>
      <c r="H170" s="100" t="s">
        <v>484</v>
      </c>
    </row>
    <row r="171" spans="1:8" ht="22.5">
      <c r="A171" s="85" t="s">
        <v>1052</v>
      </c>
      <c r="B171" s="85" t="s">
        <v>520</v>
      </c>
      <c r="C171" s="85" t="s">
        <v>1046</v>
      </c>
      <c r="D171" s="86" t="s">
        <v>1051</v>
      </c>
      <c r="E171" s="85" t="s">
        <v>1050</v>
      </c>
      <c r="F171" s="88">
        <v>0.77</v>
      </c>
      <c r="G171" s="100" t="s">
        <v>484</v>
      </c>
      <c r="H171" s="100" t="s">
        <v>484</v>
      </c>
    </row>
    <row r="172" spans="1:8" ht="22.5">
      <c r="A172" s="85" t="s">
        <v>888</v>
      </c>
      <c r="B172" s="85" t="s">
        <v>520</v>
      </c>
      <c r="C172" s="85" t="s">
        <v>1046</v>
      </c>
      <c r="D172" s="86" t="s">
        <v>889</v>
      </c>
      <c r="E172" s="85" t="s">
        <v>549</v>
      </c>
      <c r="F172" s="88">
        <v>619.48</v>
      </c>
      <c r="G172" s="100"/>
      <c r="H172" s="100"/>
    </row>
    <row r="173" spans="1:8" ht="22.5">
      <c r="A173" s="85" t="s">
        <v>695</v>
      </c>
      <c r="B173" s="85" t="s">
        <v>520</v>
      </c>
      <c r="C173" s="85" t="s">
        <v>1046</v>
      </c>
      <c r="D173" s="86" t="s">
        <v>696</v>
      </c>
      <c r="E173" s="85" t="s">
        <v>526</v>
      </c>
      <c r="F173" s="88">
        <v>23.58</v>
      </c>
      <c r="G173" s="100"/>
      <c r="H173" s="100"/>
    </row>
    <row r="174" spans="1:8">
      <c r="A174" s="85" t="s">
        <v>700</v>
      </c>
      <c r="B174" s="85" t="s">
        <v>520</v>
      </c>
      <c r="C174" s="85" t="s">
        <v>1046</v>
      </c>
      <c r="D174" s="86" t="s">
        <v>701</v>
      </c>
      <c r="E174" s="85" t="s">
        <v>522</v>
      </c>
      <c r="F174" s="88">
        <v>100.49</v>
      </c>
      <c r="G174" s="100" t="s">
        <v>484</v>
      </c>
      <c r="H174" s="100" t="s">
        <v>484</v>
      </c>
    </row>
    <row r="175" spans="1:8" ht="22.5">
      <c r="A175" s="85" t="s">
        <v>1019</v>
      </c>
      <c r="B175" s="85" t="s">
        <v>520</v>
      </c>
      <c r="C175" s="85" t="s">
        <v>1046</v>
      </c>
      <c r="D175" s="86" t="s">
        <v>1020</v>
      </c>
      <c r="E175" s="85" t="s">
        <v>526</v>
      </c>
      <c r="F175" s="88">
        <v>8.67</v>
      </c>
      <c r="G175" s="100" t="s">
        <v>484</v>
      </c>
      <c r="H175" s="100" t="s">
        <v>484</v>
      </c>
    </row>
    <row r="176" spans="1:8">
      <c r="A176" s="85" t="s">
        <v>1022</v>
      </c>
      <c r="B176" s="85" t="s">
        <v>520</v>
      </c>
      <c r="C176" s="85" t="s">
        <v>1046</v>
      </c>
      <c r="D176" s="86" t="s">
        <v>1023</v>
      </c>
      <c r="E176" s="85" t="s">
        <v>526</v>
      </c>
      <c r="F176" s="88">
        <v>0.68</v>
      </c>
      <c r="G176" s="100" t="s">
        <v>484</v>
      </c>
      <c r="H176" s="100" t="s">
        <v>484</v>
      </c>
    </row>
    <row r="177" spans="1:8">
      <c r="A177" s="85" t="s">
        <v>1016</v>
      </c>
      <c r="B177" s="85" t="s">
        <v>520</v>
      </c>
      <c r="C177" s="85" t="s">
        <v>1046</v>
      </c>
      <c r="D177" s="86" t="s">
        <v>1017</v>
      </c>
      <c r="E177" s="85" t="s">
        <v>526</v>
      </c>
      <c r="F177" s="88">
        <v>2.83</v>
      </c>
      <c r="G177" s="100" t="s">
        <v>484</v>
      </c>
      <c r="H177" s="100" t="s">
        <v>484</v>
      </c>
    </row>
    <row r="178" spans="1:8">
      <c r="A178" s="85" t="s">
        <v>1090</v>
      </c>
      <c r="B178" s="85" t="s">
        <v>520</v>
      </c>
      <c r="C178" s="85" t="s">
        <v>1046</v>
      </c>
      <c r="D178" s="86" t="s">
        <v>1089</v>
      </c>
      <c r="E178" s="85" t="s">
        <v>1038</v>
      </c>
      <c r="F178" s="88">
        <v>22.43</v>
      </c>
      <c r="G178" s="100" t="s">
        <v>484</v>
      </c>
      <c r="H178" s="100" t="s">
        <v>484</v>
      </c>
    </row>
    <row r="179" spans="1:8" ht="22.5">
      <c r="A179" s="85" t="s">
        <v>858</v>
      </c>
      <c r="B179" s="85" t="s">
        <v>520</v>
      </c>
      <c r="C179" s="85" t="s">
        <v>1046</v>
      </c>
      <c r="D179" s="86" t="s">
        <v>859</v>
      </c>
      <c r="E179" s="85" t="s">
        <v>540</v>
      </c>
      <c r="F179" s="88">
        <v>137.47</v>
      </c>
      <c r="G179" s="100" t="s">
        <v>484</v>
      </c>
      <c r="H179" s="100" t="s">
        <v>484</v>
      </c>
    </row>
    <row r="180" spans="1:8" ht="33.75">
      <c r="A180" s="85" t="s">
        <v>317</v>
      </c>
      <c r="B180" s="85" t="s">
        <v>520</v>
      </c>
      <c r="C180" s="85" t="s">
        <v>1046</v>
      </c>
      <c r="D180" s="86" t="s">
        <v>316</v>
      </c>
      <c r="E180" s="85" t="s">
        <v>526</v>
      </c>
      <c r="F180" s="88">
        <v>20.39</v>
      </c>
      <c r="G180" s="100"/>
      <c r="H180" s="100"/>
    </row>
    <row r="181" spans="1:8" ht="33.75">
      <c r="A181" s="85" t="s">
        <v>681</v>
      </c>
      <c r="B181" s="85" t="s">
        <v>520</v>
      </c>
      <c r="C181" s="85" t="s">
        <v>1046</v>
      </c>
      <c r="D181" s="86" t="s">
        <v>682</v>
      </c>
      <c r="E181" s="85" t="s">
        <v>526</v>
      </c>
      <c r="F181" s="88">
        <v>20.100000000000001</v>
      </c>
      <c r="G181" s="100"/>
      <c r="H181" s="100"/>
    </row>
    <row r="182" spans="1:8" ht="33.75">
      <c r="A182" s="85" t="s">
        <v>315</v>
      </c>
      <c r="B182" s="85" t="s">
        <v>520</v>
      </c>
      <c r="C182" s="85" t="s">
        <v>1046</v>
      </c>
      <c r="D182" s="86" t="s">
        <v>314</v>
      </c>
      <c r="E182" s="85" t="s">
        <v>526</v>
      </c>
      <c r="F182" s="88">
        <v>40.24</v>
      </c>
      <c r="G182" s="100"/>
      <c r="H182" s="100"/>
    </row>
    <row r="183" spans="1:8" ht="33.75">
      <c r="A183" s="85" t="s">
        <v>678</v>
      </c>
      <c r="B183" s="85" t="s">
        <v>520</v>
      </c>
      <c r="C183" s="85" t="s">
        <v>1046</v>
      </c>
      <c r="D183" s="86" t="s">
        <v>679</v>
      </c>
      <c r="E183" s="85" t="s">
        <v>526</v>
      </c>
      <c r="F183" s="88">
        <v>41.04</v>
      </c>
      <c r="G183" s="100"/>
      <c r="H183" s="100"/>
    </row>
    <row r="184" spans="1:8" ht="22.5">
      <c r="A184" s="85" t="s">
        <v>170</v>
      </c>
      <c r="B184" s="85" t="s">
        <v>520</v>
      </c>
      <c r="C184" s="85" t="s">
        <v>1046</v>
      </c>
      <c r="D184" s="86" t="s">
        <v>169</v>
      </c>
      <c r="E184" s="85" t="s">
        <v>549</v>
      </c>
      <c r="F184" s="88">
        <v>551.76</v>
      </c>
      <c r="G184" s="100"/>
      <c r="H184" s="100"/>
    </row>
    <row r="185" spans="1:8" ht="22.5">
      <c r="A185" s="85" t="s">
        <v>761</v>
      </c>
      <c r="B185" s="85" t="s">
        <v>520</v>
      </c>
      <c r="C185" s="85" t="s">
        <v>1046</v>
      </c>
      <c r="D185" s="86" t="s">
        <v>762</v>
      </c>
      <c r="E185" s="85" t="s">
        <v>549</v>
      </c>
      <c r="F185" s="88">
        <v>76.19</v>
      </c>
      <c r="G185" s="100"/>
      <c r="H185" s="100"/>
    </row>
    <row r="186" spans="1:8" ht="22.5">
      <c r="A186" s="85" t="s">
        <v>768</v>
      </c>
      <c r="B186" s="85" t="s">
        <v>520</v>
      </c>
      <c r="C186" s="85" t="s">
        <v>1046</v>
      </c>
      <c r="D186" s="86" t="s">
        <v>769</v>
      </c>
      <c r="E186" s="85" t="s">
        <v>549</v>
      </c>
      <c r="F186" s="88">
        <v>464.71</v>
      </c>
      <c r="G186" s="100"/>
      <c r="H186" s="100"/>
    </row>
    <row r="187" spans="1:8" ht="22.5">
      <c r="A187" s="85" t="s">
        <v>752</v>
      </c>
      <c r="B187" s="85" t="s">
        <v>520</v>
      </c>
      <c r="C187" s="85" t="s">
        <v>1046</v>
      </c>
      <c r="D187" s="86" t="s">
        <v>753</v>
      </c>
      <c r="E187" s="85" t="s">
        <v>549</v>
      </c>
      <c r="F187" s="88">
        <v>215.71</v>
      </c>
      <c r="G187" s="100"/>
      <c r="H187" s="100"/>
    </row>
    <row r="188" spans="1:8" ht="22.5">
      <c r="A188" s="85" t="s">
        <v>749</v>
      </c>
      <c r="B188" s="85" t="s">
        <v>520</v>
      </c>
      <c r="C188" s="85" t="s">
        <v>1046</v>
      </c>
      <c r="D188" s="86" t="s">
        <v>750</v>
      </c>
      <c r="E188" s="85" t="s">
        <v>549</v>
      </c>
      <c r="F188" s="88">
        <v>226.96</v>
      </c>
      <c r="G188" s="100"/>
      <c r="H188" s="100"/>
    </row>
    <row r="189" spans="1:8">
      <c r="A189" s="85" t="s">
        <v>684</v>
      </c>
      <c r="B189" s="85" t="s">
        <v>520</v>
      </c>
      <c r="C189" s="85" t="s">
        <v>1046</v>
      </c>
      <c r="D189" s="86" t="s">
        <v>685</v>
      </c>
      <c r="E189" s="85" t="s">
        <v>526</v>
      </c>
      <c r="F189" s="88">
        <v>15.06</v>
      </c>
      <c r="G189" s="100"/>
      <c r="H189" s="100"/>
    </row>
    <row r="190" spans="1:8">
      <c r="A190" s="85" t="s">
        <v>178</v>
      </c>
      <c r="B190" s="85" t="s">
        <v>509</v>
      </c>
      <c r="C190" s="85" t="s">
        <v>1044</v>
      </c>
      <c r="D190" s="86" t="s">
        <v>177</v>
      </c>
      <c r="E190" s="85" t="s">
        <v>595</v>
      </c>
      <c r="F190" s="88">
        <v>154.38999999999999</v>
      </c>
      <c r="G190" s="100"/>
      <c r="H190" s="100"/>
    </row>
    <row r="191" spans="1:8" ht="22.5">
      <c r="A191" s="85" t="s">
        <v>1080</v>
      </c>
      <c r="B191" s="85" t="s">
        <v>509</v>
      </c>
      <c r="C191" s="85" t="s">
        <v>1044</v>
      </c>
      <c r="D191" s="86" t="s">
        <v>1079</v>
      </c>
      <c r="E191" s="85" t="s">
        <v>595</v>
      </c>
      <c r="F191" s="88">
        <v>29.15</v>
      </c>
      <c r="G191" s="100"/>
      <c r="H191" s="100"/>
    </row>
    <row r="192" spans="1:8">
      <c r="A192" s="85" t="s">
        <v>240</v>
      </c>
      <c r="B192" s="85" t="s">
        <v>509</v>
      </c>
      <c r="C192" s="85" t="s">
        <v>1044</v>
      </c>
      <c r="D192" s="86" t="s">
        <v>239</v>
      </c>
      <c r="E192" s="85" t="s">
        <v>526</v>
      </c>
      <c r="F192" s="88">
        <v>74.760000000000005</v>
      </c>
      <c r="G192" s="100"/>
      <c r="H192" s="100"/>
    </row>
    <row r="193" spans="1:8" ht="22.5">
      <c r="A193" s="85" t="s">
        <v>138</v>
      </c>
      <c r="B193" s="85" t="s">
        <v>509</v>
      </c>
      <c r="C193" s="85" t="s">
        <v>1044</v>
      </c>
      <c r="D193" s="86" t="s">
        <v>137</v>
      </c>
      <c r="E193" s="85" t="s">
        <v>595</v>
      </c>
      <c r="F193" s="88">
        <v>8.11</v>
      </c>
      <c r="G193" s="100" t="s">
        <v>484</v>
      </c>
      <c r="H193" s="100" t="s">
        <v>484</v>
      </c>
    </row>
    <row r="194" spans="1:8" ht="22.5">
      <c r="A194" s="85" t="s">
        <v>304</v>
      </c>
      <c r="B194" s="85" t="s">
        <v>509</v>
      </c>
      <c r="C194" s="85" t="s">
        <v>1044</v>
      </c>
      <c r="D194" s="86" t="s">
        <v>303</v>
      </c>
      <c r="E194" s="85" t="s">
        <v>595</v>
      </c>
      <c r="F194" s="88">
        <v>52.9</v>
      </c>
      <c r="G194" s="100"/>
      <c r="H194" s="100"/>
    </row>
    <row r="195" spans="1:8">
      <c r="A195" s="85" t="s">
        <v>174</v>
      </c>
      <c r="B195" s="85" t="s">
        <v>509</v>
      </c>
      <c r="C195" s="85" t="s">
        <v>1044</v>
      </c>
      <c r="D195" s="86" t="s">
        <v>173</v>
      </c>
      <c r="E195" s="85" t="s">
        <v>595</v>
      </c>
      <c r="F195" s="88">
        <v>588.70000000000005</v>
      </c>
      <c r="G195" s="100"/>
      <c r="H195" s="100"/>
    </row>
    <row r="196" spans="1:8" ht="22.5">
      <c r="A196" s="85" t="s">
        <v>154</v>
      </c>
      <c r="B196" s="85" t="s">
        <v>509</v>
      </c>
      <c r="C196" s="85" t="s">
        <v>1044</v>
      </c>
      <c r="D196" s="86" t="s">
        <v>153</v>
      </c>
      <c r="E196" s="85" t="s">
        <v>595</v>
      </c>
      <c r="F196" s="88">
        <v>254.5</v>
      </c>
      <c r="G196" s="100"/>
      <c r="H196" s="100"/>
    </row>
    <row r="197" spans="1:8">
      <c r="A197" s="85" t="s">
        <v>148</v>
      </c>
      <c r="B197" s="85" t="s">
        <v>509</v>
      </c>
      <c r="C197" s="85" t="s">
        <v>1044</v>
      </c>
      <c r="D197" s="86" t="s">
        <v>147</v>
      </c>
      <c r="E197" s="85" t="s">
        <v>595</v>
      </c>
      <c r="F197" s="88">
        <v>118.65</v>
      </c>
      <c r="G197" s="100"/>
      <c r="H197" s="100"/>
    </row>
    <row r="198" spans="1:8">
      <c r="A198" s="85" t="s">
        <v>86</v>
      </c>
      <c r="B198" s="85" t="s">
        <v>509</v>
      </c>
      <c r="C198" s="85" t="s">
        <v>1044</v>
      </c>
      <c r="D198" s="86" t="s">
        <v>85</v>
      </c>
      <c r="E198" s="85" t="s">
        <v>595</v>
      </c>
      <c r="F198" s="88">
        <v>60.92</v>
      </c>
      <c r="G198" s="100"/>
      <c r="H198" s="100"/>
    </row>
    <row r="199" spans="1:8">
      <c r="A199" s="85" t="s">
        <v>182</v>
      </c>
      <c r="B199" s="85" t="s">
        <v>509</v>
      </c>
      <c r="C199" s="85" t="s">
        <v>1044</v>
      </c>
      <c r="D199" s="86" t="s">
        <v>181</v>
      </c>
      <c r="E199" s="85" t="s">
        <v>595</v>
      </c>
      <c r="F199" s="88">
        <v>320.55</v>
      </c>
      <c r="G199" s="100"/>
      <c r="H199" s="100"/>
    </row>
    <row r="200" spans="1:8" ht="22.5">
      <c r="A200" s="85" t="s">
        <v>146</v>
      </c>
      <c r="B200" s="85" t="s">
        <v>509</v>
      </c>
      <c r="C200" s="85" t="s">
        <v>1044</v>
      </c>
      <c r="D200" s="86" t="s">
        <v>145</v>
      </c>
      <c r="E200" s="85" t="s">
        <v>595</v>
      </c>
      <c r="F200" s="88">
        <v>409.95</v>
      </c>
      <c r="G200" s="100"/>
      <c r="H200" s="100"/>
    </row>
    <row r="201" spans="1:8">
      <c r="A201" s="85" t="s">
        <v>188</v>
      </c>
      <c r="B201" s="85" t="s">
        <v>509</v>
      </c>
      <c r="C201" s="85" t="s">
        <v>1044</v>
      </c>
      <c r="D201" s="86" t="s">
        <v>187</v>
      </c>
      <c r="E201" s="85" t="s">
        <v>595</v>
      </c>
      <c r="F201" s="88">
        <v>306.86</v>
      </c>
      <c r="G201" s="100"/>
      <c r="H201" s="100"/>
    </row>
    <row r="202" spans="1:8">
      <c r="A202" s="85" t="s">
        <v>244</v>
      </c>
      <c r="B202" s="85" t="s">
        <v>509</v>
      </c>
      <c r="C202" s="85" t="s">
        <v>1044</v>
      </c>
      <c r="D202" s="86" t="s">
        <v>243</v>
      </c>
      <c r="E202" s="85" t="s">
        <v>526</v>
      </c>
      <c r="F202" s="88">
        <v>27.21</v>
      </c>
      <c r="G202" s="100"/>
      <c r="H202" s="100"/>
    </row>
    <row r="203" spans="1:8" ht="22.5">
      <c r="A203" s="85" t="s">
        <v>112</v>
      </c>
      <c r="B203" s="85" t="s">
        <v>509</v>
      </c>
      <c r="C203" s="85" t="s">
        <v>1044</v>
      </c>
      <c r="D203" s="86" t="s">
        <v>111</v>
      </c>
      <c r="E203" s="85" t="s">
        <v>595</v>
      </c>
      <c r="F203" s="88">
        <v>312.01</v>
      </c>
      <c r="G203" s="100"/>
      <c r="H203" s="100"/>
    </row>
    <row r="204" spans="1:8">
      <c r="A204" s="85" t="s">
        <v>84</v>
      </c>
      <c r="B204" s="85" t="s">
        <v>509</v>
      </c>
      <c r="C204" s="85" t="s">
        <v>1044</v>
      </c>
      <c r="D204" s="86" t="s">
        <v>83</v>
      </c>
      <c r="E204" s="85" t="s">
        <v>595</v>
      </c>
      <c r="F204" s="88">
        <v>81.95</v>
      </c>
      <c r="G204" s="100"/>
      <c r="H204" s="100"/>
    </row>
    <row r="205" spans="1:8" ht="22.5">
      <c r="A205" s="85" t="s">
        <v>118</v>
      </c>
      <c r="B205" s="85" t="s">
        <v>509</v>
      </c>
      <c r="C205" s="85" t="s">
        <v>1044</v>
      </c>
      <c r="D205" s="86" t="s">
        <v>117</v>
      </c>
      <c r="E205" s="85" t="s">
        <v>595</v>
      </c>
      <c r="F205" s="88">
        <v>411.61</v>
      </c>
      <c r="G205" s="100"/>
      <c r="H205" s="100"/>
    </row>
    <row r="206" spans="1:8">
      <c r="A206" s="85" t="s">
        <v>126</v>
      </c>
      <c r="B206" s="85" t="s">
        <v>509</v>
      </c>
      <c r="C206" s="85" t="s">
        <v>1044</v>
      </c>
      <c r="D206" s="86" t="s">
        <v>125</v>
      </c>
      <c r="E206" s="85" t="s">
        <v>595</v>
      </c>
      <c r="F206" s="88">
        <v>112.51</v>
      </c>
      <c r="G206" s="100"/>
      <c r="H206" s="100"/>
    </row>
    <row r="207" spans="1:8">
      <c r="A207" s="85" t="s">
        <v>124</v>
      </c>
      <c r="B207" s="85" t="s">
        <v>509</v>
      </c>
      <c r="C207" s="85" t="s">
        <v>1044</v>
      </c>
      <c r="D207" s="86" t="s">
        <v>123</v>
      </c>
      <c r="E207" s="85" t="s">
        <v>595</v>
      </c>
      <c r="F207" s="88">
        <v>56.42</v>
      </c>
      <c r="G207" s="100"/>
      <c r="H207" s="100"/>
    </row>
    <row r="208" spans="1:8" ht="22.5">
      <c r="A208" s="85" t="s">
        <v>116</v>
      </c>
      <c r="B208" s="85" t="s">
        <v>509</v>
      </c>
      <c r="C208" s="85" t="s">
        <v>1044</v>
      </c>
      <c r="D208" s="86" t="s">
        <v>115</v>
      </c>
      <c r="E208" s="85" t="s">
        <v>595</v>
      </c>
      <c r="F208" s="88">
        <v>135.93</v>
      </c>
      <c r="G208" s="100"/>
      <c r="H208" s="100"/>
    </row>
    <row r="209" spans="1:8">
      <c r="A209" s="85" t="s">
        <v>98</v>
      </c>
      <c r="B209" s="85" t="s">
        <v>509</v>
      </c>
      <c r="C209" s="85" t="s">
        <v>1044</v>
      </c>
      <c r="D209" s="86" t="s">
        <v>97</v>
      </c>
      <c r="E209" s="85" t="s">
        <v>96</v>
      </c>
      <c r="F209" s="88">
        <v>34.61</v>
      </c>
      <c r="G209" s="100"/>
      <c r="H209" s="100"/>
    </row>
    <row r="210" spans="1:8" ht="33.75">
      <c r="A210" s="85" t="s">
        <v>323</v>
      </c>
      <c r="B210" s="85" t="s">
        <v>509</v>
      </c>
      <c r="C210" s="85" t="s">
        <v>1044</v>
      </c>
      <c r="D210" s="86" t="s">
        <v>322</v>
      </c>
      <c r="E210" s="85" t="s">
        <v>526</v>
      </c>
      <c r="F210" s="88">
        <v>1215.6300000000001</v>
      </c>
      <c r="G210" s="100"/>
      <c r="H210" s="100"/>
    </row>
    <row r="211" spans="1:8" ht="22.5">
      <c r="A211" s="85" t="s">
        <v>168</v>
      </c>
      <c r="B211" s="85" t="s">
        <v>509</v>
      </c>
      <c r="C211" s="85" t="s">
        <v>1044</v>
      </c>
      <c r="D211" s="86" t="s">
        <v>167</v>
      </c>
      <c r="E211" s="85" t="s">
        <v>595</v>
      </c>
      <c r="F211" s="88">
        <v>723</v>
      </c>
      <c r="G211" s="100"/>
      <c r="H211" s="100"/>
    </row>
    <row r="212" spans="1:8" ht="22.5">
      <c r="A212" s="85" t="s">
        <v>248</v>
      </c>
      <c r="B212" s="85" t="s">
        <v>509</v>
      </c>
      <c r="C212" s="85" t="s">
        <v>1044</v>
      </c>
      <c r="D212" s="86" t="s">
        <v>247</v>
      </c>
      <c r="E212" s="85" t="s">
        <v>526</v>
      </c>
      <c r="F212" s="88">
        <v>76.540000000000006</v>
      </c>
      <c r="G212" s="100"/>
      <c r="H212" s="100"/>
    </row>
    <row r="213" spans="1:8">
      <c r="A213" s="85" t="s">
        <v>1105</v>
      </c>
      <c r="B213" s="85" t="s">
        <v>509</v>
      </c>
      <c r="C213" s="85" t="s">
        <v>1044</v>
      </c>
      <c r="D213" s="86" t="s">
        <v>1104</v>
      </c>
      <c r="E213" s="85" t="s">
        <v>595</v>
      </c>
      <c r="F213" s="88">
        <v>2.71</v>
      </c>
      <c r="G213" s="100" t="s">
        <v>484</v>
      </c>
      <c r="H213" s="100" t="s">
        <v>484</v>
      </c>
    </row>
    <row r="214" spans="1:8" ht="33.75">
      <c r="A214" s="85" t="s">
        <v>1078</v>
      </c>
      <c r="B214" s="85" t="s">
        <v>509</v>
      </c>
      <c r="C214" s="85" t="s">
        <v>1044</v>
      </c>
      <c r="D214" s="86" t="s">
        <v>1077</v>
      </c>
      <c r="E214" s="85" t="s">
        <v>526</v>
      </c>
      <c r="F214" s="88">
        <v>88.95</v>
      </c>
      <c r="G214" s="100"/>
      <c r="H214" s="100"/>
    </row>
    <row r="215" spans="1:8" ht="22.5">
      <c r="A215" s="85" t="s">
        <v>156</v>
      </c>
      <c r="B215" s="85" t="s">
        <v>509</v>
      </c>
      <c r="C215" s="85" t="s">
        <v>1044</v>
      </c>
      <c r="D215" s="86" t="s">
        <v>155</v>
      </c>
      <c r="E215" s="85" t="s">
        <v>595</v>
      </c>
      <c r="F215" s="88">
        <v>78.11</v>
      </c>
      <c r="G215" s="100"/>
      <c r="H215" s="100"/>
    </row>
    <row r="216" spans="1:8" ht="22.5">
      <c r="A216" s="85" t="s">
        <v>158</v>
      </c>
      <c r="B216" s="85" t="s">
        <v>509</v>
      </c>
      <c r="C216" s="85" t="s">
        <v>1044</v>
      </c>
      <c r="D216" s="86" t="s">
        <v>157</v>
      </c>
      <c r="E216" s="85" t="s">
        <v>595</v>
      </c>
      <c r="F216" s="88">
        <v>52.33</v>
      </c>
      <c r="G216" s="100"/>
      <c r="H216" s="100"/>
    </row>
    <row r="217" spans="1:8">
      <c r="A217" s="85" t="s">
        <v>236</v>
      </c>
      <c r="B217" s="85" t="s">
        <v>509</v>
      </c>
      <c r="C217" s="85" t="s">
        <v>1044</v>
      </c>
      <c r="D217" s="86" t="s">
        <v>235</v>
      </c>
      <c r="E217" s="85" t="s">
        <v>526</v>
      </c>
      <c r="F217" s="88">
        <v>69.77</v>
      </c>
      <c r="G217" s="100"/>
      <c r="H217" s="100"/>
    </row>
    <row r="218" spans="1:8">
      <c r="A218" s="85" t="s">
        <v>327</v>
      </c>
      <c r="B218" s="85" t="s">
        <v>509</v>
      </c>
      <c r="C218" s="85" t="s">
        <v>1044</v>
      </c>
      <c r="D218" s="86" t="s">
        <v>326</v>
      </c>
      <c r="E218" s="85" t="s">
        <v>511</v>
      </c>
      <c r="F218" s="88">
        <v>233.94</v>
      </c>
      <c r="G218" s="100" t="s">
        <v>484</v>
      </c>
      <c r="H218" s="100" t="s">
        <v>484</v>
      </c>
    </row>
    <row r="219" spans="1:8">
      <c r="A219" s="85" t="s">
        <v>180</v>
      </c>
      <c r="B219" s="85" t="s">
        <v>509</v>
      </c>
      <c r="C219" s="85" t="s">
        <v>1044</v>
      </c>
      <c r="D219" s="86" t="s">
        <v>179</v>
      </c>
      <c r="E219" s="85" t="s">
        <v>595</v>
      </c>
      <c r="F219" s="88">
        <v>35.75</v>
      </c>
      <c r="G219" s="100"/>
      <c r="H219" s="100"/>
    </row>
    <row r="220" spans="1:8" ht="22.5">
      <c r="A220" s="85" t="s">
        <v>88</v>
      </c>
      <c r="B220" s="85" t="s">
        <v>509</v>
      </c>
      <c r="C220" s="85" t="s">
        <v>1044</v>
      </c>
      <c r="D220" s="86" t="s">
        <v>87</v>
      </c>
      <c r="E220" s="85" t="s">
        <v>595</v>
      </c>
      <c r="F220" s="88">
        <v>377.9</v>
      </c>
      <c r="G220" s="100"/>
      <c r="H220" s="100"/>
    </row>
    <row r="221" spans="1:8" ht="22.5">
      <c r="A221" s="85" t="s">
        <v>306</v>
      </c>
      <c r="B221" s="85" t="s">
        <v>509</v>
      </c>
      <c r="C221" s="85" t="s">
        <v>1044</v>
      </c>
      <c r="D221" s="86" t="s">
        <v>305</v>
      </c>
      <c r="E221" s="85" t="s">
        <v>595</v>
      </c>
      <c r="F221" s="88">
        <v>317.41000000000003</v>
      </c>
      <c r="G221" s="100"/>
      <c r="H221" s="100"/>
    </row>
    <row r="222" spans="1:8">
      <c r="A222" s="85" t="s">
        <v>32</v>
      </c>
      <c r="B222" s="85" t="s">
        <v>509</v>
      </c>
      <c r="C222" s="85" t="s">
        <v>1044</v>
      </c>
      <c r="D222" s="86" t="s">
        <v>31</v>
      </c>
      <c r="E222" s="85" t="s">
        <v>595</v>
      </c>
      <c r="F222" s="88">
        <v>14.47</v>
      </c>
      <c r="G222" s="100" t="s">
        <v>484</v>
      </c>
      <c r="H222" s="100" t="s">
        <v>484</v>
      </c>
    </row>
    <row r="223" spans="1:8" ht="22.5">
      <c r="A223" s="85" t="s">
        <v>191</v>
      </c>
      <c r="B223" s="85" t="s">
        <v>509</v>
      </c>
      <c r="C223" s="85" t="s">
        <v>1044</v>
      </c>
      <c r="D223" s="86" t="s">
        <v>724</v>
      </c>
      <c r="E223" s="85" t="s">
        <v>595</v>
      </c>
      <c r="F223" s="88">
        <v>9.08</v>
      </c>
      <c r="G223" s="100" t="s">
        <v>484</v>
      </c>
      <c r="H223" s="100" t="s">
        <v>484</v>
      </c>
    </row>
    <row r="224" spans="1:8" ht="22.5">
      <c r="A224" s="85" t="s">
        <v>223</v>
      </c>
      <c r="B224" s="85" t="s">
        <v>509</v>
      </c>
      <c r="C224" s="85" t="s">
        <v>1044</v>
      </c>
      <c r="D224" s="86" t="s">
        <v>222</v>
      </c>
      <c r="E224" s="85" t="s">
        <v>568</v>
      </c>
      <c r="F224" s="88">
        <v>11.76</v>
      </c>
      <c r="G224" s="100" t="s">
        <v>484</v>
      </c>
      <c r="H224" s="100" t="s">
        <v>484</v>
      </c>
    </row>
    <row r="225" spans="1:8">
      <c r="A225" s="85" t="s">
        <v>186</v>
      </c>
      <c r="B225" s="85" t="s">
        <v>509</v>
      </c>
      <c r="C225" s="85" t="s">
        <v>1044</v>
      </c>
      <c r="D225" s="86" t="s">
        <v>185</v>
      </c>
      <c r="E225" s="85" t="s">
        <v>595</v>
      </c>
      <c r="F225" s="88">
        <v>466.61</v>
      </c>
      <c r="G225" s="100"/>
      <c r="H225" s="100"/>
    </row>
    <row r="226" spans="1:8" ht="33.75">
      <c r="A226" s="85" t="s">
        <v>11</v>
      </c>
      <c r="B226" s="85" t="s">
        <v>509</v>
      </c>
      <c r="C226" s="85" t="s">
        <v>1044</v>
      </c>
      <c r="D226" s="86" t="s">
        <v>10</v>
      </c>
      <c r="E226" s="85" t="s">
        <v>766</v>
      </c>
      <c r="F226" s="88">
        <v>173.82</v>
      </c>
      <c r="G226" s="100"/>
      <c r="H226" s="100"/>
    </row>
    <row r="227" spans="1:8">
      <c r="A227" s="85" t="s">
        <v>17</v>
      </c>
      <c r="B227" s="85" t="s">
        <v>509</v>
      </c>
      <c r="C227" s="85" t="s">
        <v>1044</v>
      </c>
      <c r="D227" s="86" t="s">
        <v>16</v>
      </c>
      <c r="E227" s="85" t="s">
        <v>595</v>
      </c>
      <c r="F227" s="88">
        <v>0.77</v>
      </c>
      <c r="G227" s="100"/>
      <c r="H227" s="100"/>
    </row>
    <row r="228" spans="1:8" ht="67.5">
      <c r="A228" s="85" t="s">
        <v>1074</v>
      </c>
      <c r="B228" s="85" t="s">
        <v>509</v>
      </c>
      <c r="C228" s="85" t="s">
        <v>1044</v>
      </c>
      <c r="D228" s="86" t="s">
        <v>1073</v>
      </c>
      <c r="E228" s="85" t="s">
        <v>595</v>
      </c>
      <c r="F228" s="88">
        <v>2194.1799999999998</v>
      </c>
      <c r="G228" s="100"/>
      <c r="H228" s="100"/>
    </row>
    <row r="229" spans="1:8" ht="22.5">
      <c r="A229" s="85" t="s">
        <v>286</v>
      </c>
      <c r="B229" s="85" t="s">
        <v>509</v>
      </c>
      <c r="C229" s="85" t="s">
        <v>1044</v>
      </c>
      <c r="D229" s="86" t="s">
        <v>285</v>
      </c>
      <c r="E229" s="85" t="s">
        <v>526</v>
      </c>
      <c r="F229" s="88">
        <v>358.24</v>
      </c>
      <c r="G229" s="100"/>
      <c r="H229" s="100"/>
    </row>
    <row r="230" spans="1:8" ht="22.5">
      <c r="A230" s="85" t="s">
        <v>294</v>
      </c>
      <c r="B230" s="85" t="s">
        <v>509</v>
      </c>
      <c r="C230" s="85" t="s">
        <v>1044</v>
      </c>
      <c r="D230" s="86" t="s">
        <v>293</v>
      </c>
      <c r="E230" s="85" t="s">
        <v>526</v>
      </c>
      <c r="F230" s="88">
        <v>103.35</v>
      </c>
      <c r="G230" s="100"/>
      <c r="H230" s="100"/>
    </row>
    <row r="231" spans="1:8" ht="22.5">
      <c r="A231" s="85" t="s">
        <v>290</v>
      </c>
      <c r="B231" s="85" t="s">
        <v>509</v>
      </c>
      <c r="C231" s="85" t="s">
        <v>1044</v>
      </c>
      <c r="D231" s="86" t="s">
        <v>289</v>
      </c>
      <c r="E231" s="85" t="s">
        <v>526</v>
      </c>
      <c r="F231" s="88">
        <v>103.44</v>
      </c>
      <c r="G231" s="100"/>
      <c r="H231" s="100"/>
    </row>
    <row r="232" spans="1:8">
      <c r="A232" s="85" t="s">
        <v>269</v>
      </c>
      <c r="B232" s="85" t="s">
        <v>509</v>
      </c>
      <c r="C232" s="85" t="s">
        <v>1044</v>
      </c>
      <c r="D232" s="86" t="s">
        <v>268</v>
      </c>
      <c r="E232" s="85" t="s">
        <v>568</v>
      </c>
      <c r="F232" s="88">
        <v>11.98</v>
      </c>
      <c r="G232" s="100" t="s">
        <v>484</v>
      </c>
      <c r="H232" s="100" t="s">
        <v>484</v>
      </c>
    </row>
    <row r="233" spans="1:8">
      <c r="A233" s="85" t="s">
        <v>136</v>
      </c>
      <c r="B233" s="85" t="s">
        <v>509</v>
      </c>
      <c r="C233" s="85" t="s">
        <v>1044</v>
      </c>
      <c r="D233" s="86" t="s">
        <v>135</v>
      </c>
      <c r="E233" s="85" t="s">
        <v>595</v>
      </c>
      <c r="F233" s="88">
        <v>12.14</v>
      </c>
      <c r="G233" s="100" t="s">
        <v>484</v>
      </c>
      <c r="H233" s="100" t="s">
        <v>484</v>
      </c>
    </row>
    <row r="234" spans="1:8">
      <c r="A234" s="85" t="s">
        <v>15</v>
      </c>
      <c r="B234" s="85" t="s">
        <v>509</v>
      </c>
      <c r="C234" s="85" t="s">
        <v>1044</v>
      </c>
      <c r="D234" s="86" t="s">
        <v>14</v>
      </c>
      <c r="E234" s="85" t="s">
        <v>595</v>
      </c>
      <c r="F234" s="88">
        <v>25</v>
      </c>
      <c r="G234" s="100" t="s">
        <v>484</v>
      </c>
      <c r="H234" s="100" t="s">
        <v>484</v>
      </c>
    </row>
    <row r="235" spans="1:8" ht="22.5">
      <c r="A235" s="85" t="s">
        <v>134</v>
      </c>
      <c r="B235" s="85" t="s">
        <v>509</v>
      </c>
      <c r="C235" s="85" t="s">
        <v>1044</v>
      </c>
      <c r="D235" s="86" t="s">
        <v>133</v>
      </c>
      <c r="E235" s="85" t="s">
        <v>595</v>
      </c>
      <c r="F235" s="88">
        <v>193.32</v>
      </c>
      <c r="G235" s="100"/>
      <c r="H235" s="100"/>
    </row>
    <row r="236" spans="1:8" ht="67.5">
      <c r="A236" s="85" t="s">
        <v>1068</v>
      </c>
      <c r="B236" s="85" t="s">
        <v>509</v>
      </c>
      <c r="C236" s="85" t="s">
        <v>1044</v>
      </c>
      <c r="D236" s="86" t="s">
        <v>1000</v>
      </c>
      <c r="E236" s="85" t="s">
        <v>595</v>
      </c>
      <c r="F236" s="88">
        <v>371.94</v>
      </c>
      <c r="G236" s="100"/>
      <c r="H236" s="100"/>
    </row>
    <row r="237" spans="1:8">
      <c r="A237" s="85" t="s">
        <v>9</v>
      </c>
      <c r="B237" s="85" t="s">
        <v>509</v>
      </c>
      <c r="C237" s="85" t="s">
        <v>1044</v>
      </c>
      <c r="D237" s="86" t="s">
        <v>8</v>
      </c>
      <c r="E237" s="85" t="s">
        <v>595</v>
      </c>
      <c r="F237" s="88">
        <v>4.5199999999999996</v>
      </c>
      <c r="G237" s="100"/>
      <c r="H237" s="100"/>
    </row>
    <row r="238" spans="1:8">
      <c r="A238" s="85" t="s">
        <v>142</v>
      </c>
      <c r="B238" s="85" t="s">
        <v>509</v>
      </c>
      <c r="C238" s="85" t="s">
        <v>1044</v>
      </c>
      <c r="D238" s="86" t="s">
        <v>141</v>
      </c>
      <c r="E238" s="85" t="s">
        <v>595</v>
      </c>
      <c r="F238" s="88">
        <v>324.39999999999998</v>
      </c>
      <c r="G238" s="100"/>
      <c r="H238" s="100"/>
    </row>
    <row r="239" spans="1:8">
      <c r="A239" s="85" t="s">
        <v>184</v>
      </c>
      <c r="B239" s="85" t="s">
        <v>509</v>
      </c>
      <c r="C239" s="85" t="s">
        <v>1044</v>
      </c>
      <c r="D239" s="86" t="s">
        <v>183</v>
      </c>
      <c r="E239" s="85" t="s">
        <v>595</v>
      </c>
      <c r="F239" s="88">
        <v>40.64</v>
      </c>
      <c r="G239" s="100"/>
      <c r="H239" s="100"/>
    </row>
    <row r="240" spans="1:8">
      <c r="A240" s="85" t="s">
        <v>284</v>
      </c>
      <c r="B240" s="85" t="s">
        <v>509</v>
      </c>
      <c r="C240" s="85" t="s">
        <v>1044</v>
      </c>
      <c r="D240" s="86" t="s">
        <v>283</v>
      </c>
      <c r="E240" s="85" t="s">
        <v>280</v>
      </c>
      <c r="F240" s="88">
        <v>31.94</v>
      </c>
      <c r="G240" s="100"/>
      <c r="H240" s="100"/>
    </row>
    <row r="241" spans="1:8">
      <c r="A241" s="85" t="s">
        <v>172</v>
      </c>
      <c r="B241" s="85" t="s">
        <v>509</v>
      </c>
      <c r="C241" s="85" t="s">
        <v>1044</v>
      </c>
      <c r="D241" s="86" t="s">
        <v>171</v>
      </c>
      <c r="E241" s="85" t="s">
        <v>595</v>
      </c>
      <c r="F241" s="88">
        <v>98.5</v>
      </c>
      <c r="G241" s="100"/>
      <c r="H241" s="100"/>
    </row>
    <row r="242" spans="1:8" ht="22.5">
      <c r="A242" s="85" t="s">
        <v>1103</v>
      </c>
      <c r="B242" s="85" t="s">
        <v>509</v>
      </c>
      <c r="C242" s="85" t="s">
        <v>1044</v>
      </c>
      <c r="D242" s="86" t="s">
        <v>962</v>
      </c>
      <c r="E242" s="85" t="s">
        <v>595</v>
      </c>
      <c r="F242" s="88">
        <v>395.16</v>
      </c>
      <c r="G242" s="100"/>
      <c r="H242" s="100"/>
    </row>
    <row r="243" spans="1:8" ht="22.5">
      <c r="A243" s="85" t="s">
        <v>1102</v>
      </c>
      <c r="B243" s="85" t="s">
        <v>509</v>
      </c>
      <c r="C243" s="85" t="s">
        <v>1044</v>
      </c>
      <c r="D243" s="86" t="s">
        <v>1101</v>
      </c>
      <c r="E243" s="85" t="s">
        <v>595</v>
      </c>
      <c r="F243" s="88">
        <v>1225.1500000000001</v>
      </c>
      <c r="G243" s="100"/>
      <c r="H243" s="100"/>
    </row>
    <row r="244" spans="1:8" ht="33.75">
      <c r="A244" s="85" t="s">
        <v>1092</v>
      </c>
      <c r="B244" s="85" t="s">
        <v>509</v>
      </c>
      <c r="C244" s="85" t="s">
        <v>1044</v>
      </c>
      <c r="D244" s="86" t="s">
        <v>1091</v>
      </c>
      <c r="E244" s="85" t="s">
        <v>595</v>
      </c>
      <c r="F244" s="88">
        <v>41.07</v>
      </c>
      <c r="G244" s="100"/>
      <c r="H244" s="100"/>
    </row>
    <row r="245" spans="1:8" ht="33.75">
      <c r="A245" s="85" t="s">
        <v>1086</v>
      </c>
      <c r="B245" s="85" t="s">
        <v>509</v>
      </c>
      <c r="C245" s="85" t="s">
        <v>1044</v>
      </c>
      <c r="D245" s="86" t="s">
        <v>1085</v>
      </c>
      <c r="E245" s="85" t="s">
        <v>595</v>
      </c>
      <c r="F245" s="88">
        <v>63.98</v>
      </c>
      <c r="G245" s="100"/>
      <c r="H245" s="100"/>
    </row>
    <row r="246" spans="1:8" ht="33.75">
      <c r="A246" s="85" t="s">
        <v>1076</v>
      </c>
      <c r="B246" s="85" t="s">
        <v>509</v>
      </c>
      <c r="C246" s="85" t="s">
        <v>1044</v>
      </c>
      <c r="D246" s="86" t="s">
        <v>1075</v>
      </c>
      <c r="E246" s="85" t="s">
        <v>568</v>
      </c>
      <c r="F246" s="88">
        <v>134.41999999999999</v>
      </c>
      <c r="G246" s="100"/>
      <c r="H246" s="100"/>
    </row>
    <row r="247" spans="1:8" ht="33.75">
      <c r="A247" s="85" t="s">
        <v>1072</v>
      </c>
      <c r="B247" s="85" t="s">
        <v>509</v>
      </c>
      <c r="C247" s="85" t="s">
        <v>1044</v>
      </c>
      <c r="D247" s="86" t="s">
        <v>1071</v>
      </c>
      <c r="E247" s="85" t="s">
        <v>568</v>
      </c>
      <c r="F247" s="88">
        <v>53.65</v>
      </c>
      <c r="G247" s="100"/>
      <c r="H247" s="100"/>
    </row>
    <row r="248" spans="1:8" ht="22.5">
      <c r="A248" s="85" t="s">
        <v>288</v>
      </c>
      <c r="B248" s="85" t="s">
        <v>509</v>
      </c>
      <c r="C248" s="85" t="s">
        <v>1044</v>
      </c>
      <c r="D248" s="86" t="s">
        <v>287</v>
      </c>
      <c r="E248" s="85" t="s">
        <v>568</v>
      </c>
      <c r="F248" s="88">
        <v>31.06</v>
      </c>
      <c r="G248" s="100"/>
      <c r="H248" s="100"/>
    </row>
    <row r="249" spans="1:8" ht="22.5">
      <c r="A249" s="85" t="s">
        <v>292</v>
      </c>
      <c r="B249" s="85" t="s">
        <v>509</v>
      </c>
      <c r="C249" s="85" t="s">
        <v>1044</v>
      </c>
      <c r="D249" s="86" t="s">
        <v>291</v>
      </c>
      <c r="E249" s="85" t="s">
        <v>568</v>
      </c>
      <c r="F249" s="88">
        <v>30.69</v>
      </c>
      <c r="G249" s="100"/>
      <c r="H249" s="100"/>
    </row>
    <row r="250" spans="1:8">
      <c r="A250" s="85" t="s">
        <v>152</v>
      </c>
      <c r="B250" s="85" t="s">
        <v>509</v>
      </c>
      <c r="C250" s="85" t="s">
        <v>1044</v>
      </c>
      <c r="D250" s="86" t="s">
        <v>151</v>
      </c>
      <c r="E250" s="85" t="s">
        <v>595</v>
      </c>
      <c r="F250" s="88">
        <v>135.15</v>
      </c>
      <c r="G250" s="100"/>
      <c r="H250" s="100"/>
    </row>
    <row r="251" spans="1:8">
      <c r="A251" s="85" t="s">
        <v>144</v>
      </c>
      <c r="B251" s="85" t="s">
        <v>509</v>
      </c>
      <c r="C251" s="85" t="s">
        <v>1044</v>
      </c>
      <c r="D251" s="86" t="s">
        <v>143</v>
      </c>
      <c r="E251" s="85" t="s">
        <v>595</v>
      </c>
      <c r="F251" s="88">
        <v>17.2</v>
      </c>
      <c r="G251" s="100"/>
      <c r="H251" s="100"/>
    </row>
    <row r="252" spans="1:8" ht="22.5">
      <c r="A252" s="85" t="s">
        <v>254</v>
      </c>
      <c r="B252" s="85" t="s">
        <v>509</v>
      </c>
      <c r="C252" s="85" t="s">
        <v>1044</v>
      </c>
      <c r="D252" s="86" t="s">
        <v>253</v>
      </c>
      <c r="E252" s="85" t="s">
        <v>568</v>
      </c>
      <c r="F252" s="88">
        <v>81.48</v>
      </c>
      <c r="G252" s="100"/>
      <c r="H252" s="100"/>
    </row>
    <row r="253" spans="1:8" ht="22.5">
      <c r="A253" s="85" t="s">
        <v>128</v>
      </c>
      <c r="B253" s="85" t="s">
        <v>509</v>
      </c>
      <c r="C253" s="85" t="s">
        <v>1044</v>
      </c>
      <c r="D253" s="86" t="s">
        <v>127</v>
      </c>
      <c r="E253" s="85" t="s">
        <v>595</v>
      </c>
      <c r="F253" s="88">
        <v>445.98</v>
      </c>
      <c r="G253" s="100"/>
      <c r="H253" s="100"/>
    </row>
    <row r="254" spans="1:8">
      <c r="A254" s="85" t="s">
        <v>132</v>
      </c>
      <c r="B254" s="85" t="s">
        <v>509</v>
      </c>
      <c r="C254" s="85" t="s">
        <v>1044</v>
      </c>
      <c r="D254" s="86" t="s">
        <v>131</v>
      </c>
      <c r="E254" s="85" t="s">
        <v>595</v>
      </c>
      <c r="F254" s="88">
        <v>231.94</v>
      </c>
      <c r="G254" s="100"/>
      <c r="H254" s="100"/>
    </row>
    <row r="255" spans="1:8">
      <c r="A255" s="85" t="s">
        <v>219</v>
      </c>
      <c r="B255" s="85" t="s">
        <v>509</v>
      </c>
      <c r="C255" s="85" t="s">
        <v>1044</v>
      </c>
      <c r="D255" s="86" t="s">
        <v>218</v>
      </c>
      <c r="E255" s="85" t="s">
        <v>595</v>
      </c>
      <c r="F255" s="88">
        <v>15.44</v>
      </c>
      <c r="G255" s="100" t="s">
        <v>484</v>
      </c>
      <c r="H255" s="100" t="s">
        <v>484</v>
      </c>
    </row>
    <row r="256" spans="1:8">
      <c r="A256" s="85" t="s">
        <v>203</v>
      </c>
      <c r="B256" s="85" t="s">
        <v>509</v>
      </c>
      <c r="C256" s="85" t="s">
        <v>1044</v>
      </c>
      <c r="D256" s="86" t="s">
        <v>202</v>
      </c>
      <c r="E256" s="85" t="s">
        <v>568</v>
      </c>
      <c r="F256" s="88">
        <v>136.47</v>
      </c>
      <c r="G256" s="100" t="s">
        <v>484</v>
      </c>
      <c r="H256" s="100" t="s">
        <v>484</v>
      </c>
    </row>
    <row r="257" spans="1:8">
      <c r="A257" s="85" t="s">
        <v>217</v>
      </c>
      <c r="B257" s="85" t="s">
        <v>509</v>
      </c>
      <c r="C257" s="85" t="s">
        <v>1044</v>
      </c>
      <c r="D257" s="86" t="s">
        <v>216</v>
      </c>
      <c r="E257" s="85" t="s">
        <v>595</v>
      </c>
      <c r="F257" s="88">
        <v>62.46</v>
      </c>
      <c r="G257" s="100" t="s">
        <v>484</v>
      </c>
      <c r="H257" s="100" t="s">
        <v>484</v>
      </c>
    </row>
    <row r="258" spans="1:8">
      <c r="A258" s="85" t="s">
        <v>213</v>
      </c>
      <c r="B258" s="85" t="s">
        <v>509</v>
      </c>
      <c r="C258" s="85" t="s">
        <v>1044</v>
      </c>
      <c r="D258" s="86" t="s">
        <v>212</v>
      </c>
      <c r="E258" s="85" t="s">
        <v>526</v>
      </c>
      <c r="F258" s="88">
        <v>191.47</v>
      </c>
      <c r="G258" s="100" t="s">
        <v>484</v>
      </c>
      <c r="H258" s="100" t="s">
        <v>484</v>
      </c>
    </row>
    <row r="259" spans="1:8">
      <c r="A259" s="85" t="s">
        <v>201</v>
      </c>
      <c r="B259" s="85" t="s">
        <v>509</v>
      </c>
      <c r="C259" s="85" t="s">
        <v>1044</v>
      </c>
      <c r="D259" s="86" t="s">
        <v>200</v>
      </c>
      <c r="E259" s="85" t="s">
        <v>595</v>
      </c>
      <c r="F259" s="88">
        <v>7.41</v>
      </c>
      <c r="G259" s="100" t="s">
        <v>484</v>
      </c>
      <c r="H259" s="100" t="s">
        <v>484</v>
      </c>
    </row>
    <row r="260" spans="1:8">
      <c r="A260" s="85" t="s">
        <v>199</v>
      </c>
      <c r="B260" s="85" t="s">
        <v>509</v>
      </c>
      <c r="C260" s="85" t="s">
        <v>1044</v>
      </c>
      <c r="D260" s="86" t="s">
        <v>198</v>
      </c>
      <c r="E260" s="85" t="s">
        <v>595</v>
      </c>
      <c r="F260" s="88">
        <v>35.340000000000003</v>
      </c>
      <c r="G260" s="100"/>
      <c r="H260" s="100"/>
    </row>
    <row r="261" spans="1:8" ht="22.5">
      <c r="A261" s="85" t="s">
        <v>23</v>
      </c>
      <c r="B261" s="85" t="s">
        <v>509</v>
      </c>
      <c r="C261" s="85" t="s">
        <v>1044</v>
      </c>
      <c r="D261" s="86" t="s">
        <v>22</v>
      </c>
      <c r="E261" s="85" t="s">
        <v>595</v>
      </c>
      <c r="F261" s="88">
        <v>3219.97</v>
      </c>
      <c r="G261" s="100"/>
      <c r="H261" s="100"/>
    </row>
    <row r="262" spans="1:8" ht="22.5">
      <c r="A262" s="85" t="s">
        <v>282</v>
      </c>
      <c r="B262" s="85" t="s">
        <v>509</v>
      </c>
      <c r="C262" s="85" t="s">
        <v>1044</v>
      </c>
      <c r="D262" s="86" t="s">
        <v>281</v>
      </c>
      <c r="E262" s="85" t="s">
        <v>280</v>
      </c>
      <c r="F262" s="88">
        <v>4.6500000000000004</v>
      </c>
      <c r="G262" s="100"/>
      <c r="H262" s="100"/>
    </row>
    <row r="263" spans="1:8">
      <c r="A263" s="85" t="s">
        <v>24</v>
      </c>
      <c r="B263" s="85" t="s">
        <v>509</v>
      </c>
      <c r="C263" s="85" t="s">
        <v>1044</v>
      </c>
      <c r="D263" s="86" t="s">
        <v>915</v>
      </c>
      <c r="E263" s="85" t="s">
        <v>595</v>
      </c>
      <c r="F263" s="88">
        <v>7914.2</v>
      </c>
      <c r="G263" s="100" t="s">
        <v>484</v>
      </c>
      <c r="H263" s="100" t="s">
        <v>484</v>
      </c>
    </row>
    <row r="264" spans="1:8" ht="33.75">
      <c r="A264" s="85" t="s">
        <v>1063</v>
      </c>
      <c r="B264" s="85" t="s">
        <v>509</v>
      </c>
      <c r="C264" s="85" t="s">
        <v>1044</v>
      </c>
      <c r="D264" s="86" t="s">
        <v>1062</v>
      </c>
      <c r="E264" s="85" t="s">
        <v>568</v>
      </c>
      <c r="F264" s="88">
        <v>80.44</v>
      </c>
      <c r="G264" s="100"/>
      <c r="H264" s="100"/>
    </row>
  </sheetData>
  <mergeCells count="13">
    <mergeCell ref="G6:H6"/>
    <mergeCell ref="A7:H7"/>
    <mergeCell ref="A6:B6"/>
    <mergeCell ref="E6:F6"/>
    <mergeCell ref="C6:D6"/>
    <mergeCell ref="A2:B2"/>
    <mergeCell ref="E2:F2"/>
    <mergeCell ref="A4:B4"/>
    <mergeCell ref="E4:F4"/>
    <mergeCell ref="G1:H1"/>
    <mergeCell ref="G2:H2"/>
    <mergeCell ref="C4:D4"/>
    <mergeCell ref="G4:H4"/>
  </mergeCells>
  <phoneticPr fontId="14" type="noConversion"/>
  <printOptions horizontalCentered="1"/>
  <pageMargins left="0.59055118110236227" right="0.59055118110236227" top="0.59055118110236227" bottom="0.59055118110236227" header="0.19685039370078741" footer="0.19685039370078741"/>
  <pageSetup paperSize="9" scale="57" fitToHeight="0" orientation="portrait" r:id="rId1"/>
  <headerFooter>
    <oddHeader>&amp;L &amp;C &amp;R</oddHeader>
    <oddFooter>&amp;L &amp;C &amp;R</oddFooter>
  </headerFooter>
</worksheet>
</file>

<file path=xl/worksheets/sheet6.xml><?xml version="1.0" encoding="utf-8"?>
<worksheet xmlns="http://schemas.openxmlformats.org/spreadsheetml/2006/main" xmlns:r="http://schemas.openxmlformats.org/officeDocument/2006/relationships">
  <sheetPr codeName="Planilha5">
    <pageSetUpPr fitToPage="1"/>
  </sheetPr>
  <dimension ref="A1:D23"/>
  <sheetViews>
    <sheetView showGridLines="0" zoomScaleSheetLayoutView="100" workbookViewId="0"/>
  </sheetViews>
  <sheetFormatPr defaultRowHeight="11.25"/>
  <cols>
    <col min="1" max="2" width="10.625" style="3" customWidth="1"/>
    <col min="3" max="3" width="58.625" style="3" customWidth="1"/>
    <col min="4" max="4" width="18.625" style="3" customWidth="1"/>
    <col min="5" max="16384" width="9" style="3"/>
  </cols>
  <sheetData>
    <row r="1" spans="1:4" s="64" customFormat="1" ht="14.25" customHeight="1">
      <c r="A1" s="59" t="str">
        <f ca="1">'Orçamento Sintético'!A1</f>
        <v>P. Execução:</v>
      </c>
      <c r="B1" s="60"/>
      <c r="C1" s="62" t="str">
        <f ca="1">'Orçamento Sintético'!D1</f>
        <v>Objeto: Adequações de acessibilidade nas áreas internas do edifício da Promotoria de Justiça de Samambaia</v>
      </c>
      <c r="D1" s="61" t="str">
        <f ca="1">'Orçamento Sintético'!C1</f>
        <v>Licitação:</v>
      </c>
    </row>
    <row r="2" spans="1:4" s="64" customFormat="1" ht="14.25" customHeight="1">
      <c r="A2" s="174" t="str">
        <f ca="1">'Orçamento Sintético'!A2:B2</f>
        <v>A</v>
      </c>
      <c r="B2" s="175"/>
      <c r="C2" s="66" t="str">
        <f ca="1">'Orçamento Sintético'!D2</f>
        <v>Local: Quadra 302 Conjunto 1, Lote 2, Samambaia Sul (Samambaia) - DF</v>
      </c>
      <c r="D2" s="65" t="str">
        <f ca="1">'Orçamento Sintético'!C2</f>
        <v>B</v>
      </c>
    </row>
    <row r="3" spans="1:4" s="64" customFormat="1" ht="14.25">
      <c r="A3" s="73" t="str">
        <f ca="1">'Orçamento Sintético'!A3</f>
        <v>P. Validade:</v>
      </c>
      <c r="B3" s="60"/>
      <c r="C3" s="73" t="str">
        <f ca="1">'Orçamento Sintético'!C3</f>
        <v>Razão Social:</v>
      </c>
      <c r="D3" s="61" t="str">
        <f ca="1">'Orçamento Sintético'!E1</f>
        <v>Data:</v>
      </c>
    </row>
    <row r="4" spans="1:4" s="64" customFormat="1" ht="14.25">
      <c r="A4" s="174" t="str">
        <f ca="1">'Orçamento Sintético'!A4:B4</f>
        <v>C</v>
      </c>
      <c r="B4" s="175"/>
      <c r="C4" s="72" t="str">
        <f ca="1">'Orçamento Sintético'!C4</f>
        <v>D</v>
      </c>
      <c r="D4" s="99">
        <f ca="1">'Orçamento Sintético'!E2</f>
        <v>1</v>
      </c>
    </row>
    <row r="5" spans="1:4" s="64" customFormat="1" ht="14.25">
      <c r="A5" s="59" t="str">
        <f ca="1">'Orçamento Sintético'!A5</f>
        <v>P. Garantia:</v>
      </c>
      <c r="B5" s="60"/>
      <c r="C5" s="73" t="str">
        <f ca="1">'Orçamento Sintético'!C5</f>
        <v>CNPJ:</v>
      </c>
      <c r="D5" s="61" t="str">
        <f ca="1">'Orçamento Sintético'!E3</f>
        <v>Telefone:</v>
      </c>
    </row>
    <row r="6" spans="1:4" s="64" customFormat="1" ht="14.25">
      <c r="A6" s="174" t="str">
        <f ca="1">'Orçamento Sintético'!A6:B6</f>
        <v>F</v>
      </c>
      <c r="B6" s="175"/>
      <c r="C6" s="72" t="str">
        <f ca="1">'Orçamento Sintético'!C6</f>
        <v>G</v>
      </c>
      <c r="D6" s="99" t="str">
        <f ca="1">'Orçamento Sintético'!E4</f>
        <v>E</v>
      </c>
    </row>
    <row r="7" spans="1:4" customFormat="1" ht="15" customHeight="1">
      <c r="A7" s="188" t="s">
        <v>329</v>
      </c>
      <c r="B7" s="188"/>
      <c r="C7" s="188"/>
      <c r="D7" s="188"/>
    </row>
    <row r="8" spans="1:4" customFormat="1" ht="14.25" customHeight="1">
      <c r="A8" s="12" t="s">
        <v>494</v>
      </c>
      <c r="B8" s="185" t="s">
        <v>353</v>
      </c>
      <c r="C8" s="186"/>
      <c r="D8" s="12" t="s">
        <v>330</v>
      </c>
    </row>
    <row r="9" spans="1:4" ht="14.25" customHeight="1">
      <c r="A9" s="13" t="s">
        <v>331</v>
      </c>
      <c r="B9" s="187" t="s">
        <v>332</v>
      </c>
      <c r="C9" s="187"/>
      <c r="D9" s="14"/>
    </row>
    <row r="10" spans="1:4" ht="14.25" customHeight="1">
      <c r="A10" s="15" t="s">
        <v>333</v>
      </c>
      <c r="B10" s="183" t="s">
        <v>334</v>
      </c>
      <c r="C10" s="183"/>
      <c r="D10" s="16">
        <f>ROUND(SUM(D11:D15),4)</f>
        <v>0.15740000000000001</v>
      </c>
    </row>
    <row r="11" spans="1:4" ht="14.25" customHeight="1">
      <c r="A11" s="17" t="s">
        <v>335</v>
      </c>
      <c r="B11" s="18" t="s">
        <v>336</v>
      </c>
      <c r="C11" s="19"/>
      <c r="D11" s="20">
        <v>0.04</v>
      </c>
    </row>
    <row r="12" spans="1:4" ht="14.25" customHeight="1">
      <c r="A12" s="17" t="s">
        <v>337</v>
      </c>
      <c r="B12" s="18" t="s">
        <v>338</v>
      </c>
      <c r="C12" s="19"/>
      <c r="D12" s="20">
        <v>8.0000000000000002E-3</v>
      </c>
    </row>
    <row r="13" spans="1:4" ht="14.25" customHeight="1">
      <c r="A13" s="17" t="s">
        <v>339</v>
      </c>
      <c r="B13" s="18" t="s">
        <v>340</v>
      </c>
      <c r="C13" s="19"/>
      <c r="D13" s="20">
        <v>1.2699999999999999E-2</v>
      </c>
    </row>
    <row r="14" spans="1:4" ht="14.25" customHeight="1">
      <c r="A14" s="17" t="s">
        <v>341</v>
      </c>
      <c r="B14" s="18" t="s">
        <v>342</v>
      </c>
      <c r="C14" s="19"/>
      <c r="D14" s="20">
        <v>1.23E-2</v>
      </c>
    </row>
    <row r="15" spans="1:4" ht="14.25" customHeight="1">
      <c r="A15" s="17" t="s">
        <v>343</v>
      </c>
      <c r="B15" s="18" t="s">
        <v>344</v>
      </c>
      <c r="C15" s="19"/>
      <c r="D15" s="20">
        <v>8.4400000000000003E-2</v>
      </c>
    </row>
    <row r="16" spans="1:4" ht="14.25" customHeight="1">
      <c r="A16" s="21"/>
      <c r="B16" s="18"/>
      <c r="C16" s="19"/>
      <c r="D16" s="20"/>
    </row>
    <row r="17" spans="1:4" ht="14.25" customHeight="1">
      <c r="A17" s="13" t="s">
        <v>345</v>
      </c>
      <c r="B17" s="187" t="s">
        <v>346</v>
      </c>
      <c r="C17" s="187"/>
      <c r="D17" s="14"/>
    </row>
    <row r="18" spans="1:4" ht="14.25" customHeight="1">
      <c r="A18" s="15" t="s">
        <v>347</v>
      </c>
      <c r="B18" s="183" t="s">
        <v>348</v>
      </c>
      <c r="C18" s="183"/>
      <c r="D18" s="16">
        <f>D19+D20+D21</f>
        <v>4.65E-2</v>
      </c>
    </row>
    <row r="19" spans="1:4" ht="14.25" customHeight="1">
      <c r="A19" s="17"/>
      <c r="B19" s="18" t="s">
        <v>349</v>
      </c>
      <c r="C19" s="19"/>
      <c r="D19" s="20">
        <v>6.5000000000000006E-3</v>
      </c>
    </row>
    <row r="20" spans="1:4" ht="14.25" customHeight="1">
      <c r="A20" s="17"/>
      <c r="B20" s="18" t="s">
        <v>350</v>
      </c>
      <c r="C20" s="19"/>
      <c r="D20" s="20">
        <v>0.03</v>
      </c>
    </row>
    <row r="21" spans="1:4" ht="14.25" customHeight="1">
      <c r="A21" s="17"/>
      <c r="B21" s="18" t="s">
        <v>487</v>
      </c>
      <c r="C21" s="19"/>
      <c r="D21" s="20">
        <f ca="1">2%*'Orçamento Sintético'!B202</f>
        <v>0.01</v>
      </c>
    </row>
    <row r="22" spans="1:4" ht="14.25" customHeight="1">
      <c r="A22" s="17"/>
      <c r="B22" s="18"/>
      <c r="C22" s="19"/>
      <c r="D22" s="20"/>
    </row>
    <row r="23" spans="1:4" ht="14.25" customHeight="1">
      <c r="A23" s="23" t="s">
        <v>351</v>
      </c>
      <c r="B23" s="184" t="s">
        <v>352</v>
      </c>
      <c r="C23" s="184"/>
      <c r="D23" s="22">
        <f>ROUND((((1+(D11+D12+D13))*(1+D14)*(1+D15))/(1-D18)-1),4)</f>
        <v>0.22120000000000001</v>
      </c>
    </row>
  </sheetData>
  <mergeCells count="10">
    <mergeCell ref="A2:B2"/>
    <mergeCell ref="A4:B4"/>
    <mergeCell ref="B10:C10"/>
    <mergeCell ref="B17:C17"/>
    <mergeCell ref="B18:C18"/>
    <mergeCell ref="B23:C23"/>
    <mergeCell ref="A6:B6"/>
    <mergeCell ref="B8:C8"/>
    <mergeCell ref="B9:C9"/>
    <mergeCell ref="A7:D7"/>
  </mergeCells>
  <phoneticPr fontId="14" type="noConversion"/>
  <printOptions horizontalCentered="1"/>
  <pageMargins left="0.59055118110236227" right="0.59055118110236227" top="0.59055118110236227" bottom="0.59055118110236227" header="0.19685039370078741" footer="0.19685039370078741"/>
  <pageSetup paperSize="9" scale="84" fitToHeight="0" orientation="portrait" r:id="rId1"/>
  <headerFooter>
    <oddHeader>&amp;L &amp;C &amp;R</oddHeader>
    <oddFooter>&amp;L &amp;C &amp;R</oddFooter>
  </headerFooter>
</worksheet>
</file>

<file path=xl/worksheets/sheet7.xml><?xml version="1.0" encoding="utf-8"?>
<worksheet xmlns="http://schemas.openxmlformats.org/spreadsheetml/2006/main" xmlns:r="http://schemas.openxmlformats.org/officeDocument/2006/relationships">
  <sheetPr codeName="Planilha7">
    <tabColor indexed="43"/>
    <pageSetUpPr fitToPage="1"/>
  </sheetPr>
  <dimension ref="A1:D44"/>
  <sheetViews>
    <sheetView showGridLines="0" zoomScaleSheetLayoutView="100" workbookViewId="0"/>
  </sheetViews>
  <sheetFormatPr defaultRowHeight="14.25"/>
  <cols>
    <col min="1" max="1" width="10.625" style="34" customWidth="1"/>
    <col min="2" max="2" width="10.625" style="35" customWidth="1"/>
    <col min="3" max="3" width="58.625" style="35" customWidth="1"/>
    <col min="4" max="4" width="18.625" style="36" customWidth="1"/>
    <col min="5" max="16384" width="9" style="37"/>
  </cols>
  <sheetData>
    <row r="1" spans="1:4" s="64" customFormat="1" ht="14.25" customHeight="1">
      <c r="A1" s="59" t="str">
        <f ca="1">'Orçamento Sintético'!A1</f>
        <v>P. Execução:</v>
      </c>
      <c r="B1" s="60"/>
      <c r="C1" s="62" t="str">
        <f ca="1">'Orçamento Sintético'!D1</f>
        <v>Objeto: Adequações de acessibilidade nas áreas internas do edifício da Promotoria de Justiça de Samambaia</v>
      </c>
      <c r="D1" s="61" t="str">
        <f ca="1">'Orçamento Sintético'!C1</f>
        <v>Licitação:</v>
      </c>
    </row>
    <row r="2" spans="1:4" s="64" customFormat="1" ht="14.25" customHeight="1">
      <c r="A2" s="174" t="str">
        <f ca="1">'Orçamento Sintético'!A2:B2</f>
        <v>A</v>
      </c>
      <c r="B2" s="175"/>
      <c r="C2" s="66" t="str">
        <f ca="1">'Orçamento Sintético'!D2</f>
        <v>Local: Quadra 302 Conjunto 1, Lote 2, Samambaia Sul (Samambaia) - DF</v>
      </c>
      <c r="D2" s="65" t="str">
        <f ca="1">'Orçamento Sintético'!C2</f>
        <v>B</v>
      </c>
    </row>
    <row r="3" spans="1:4" s="64" customFormat="1">
      <c r="A3" s="73" t="str">
        <f ca="1">'Orçamento Sintético'!A3</f>
        <v>P. Validade:</v>
      </c>
      <c r="B3" s="60"/>
      <c r="C3" s="73" t="str">
        <f ca="1">'Orçamento Sintético'!C3</f>
        <v>Razão Social:</v>
      </c>
      <c r="D3" s="61" t="str">
        <f ca="1">'Orçamento Sintético'!E1</f>
        <v>Data:</v>
      </c>
    </row>
    <row r="4" spans="1:4" s="64" customFormat="1">
      <c r="A4" s="174" t="str">
        <f ca="1">'Orçamento Sintético'!A4:B4</f>
        <v>C</v>
      </c>
      <c r="B4" s="175"/>
      <c r="C4" s="72" t="str">
        <f ca="1">'Orçamento Sintético'!C4</f>
        <v>D</v>
      </c>
      <c r="D4" s="99">
        <f ca="1">'Orçamento Sintético'!E2</f>
        <v>1</v>
      </c>
    </row>
    <row r="5" spans="1:4" s="64" customFormat="1">
      <c r="A5" s="59" t="str">
        <f ca="1">'Orçamento Sintético'!A5</f>
        <v>P. Garantia:</v>
      </c>
      <c r="B5" s="60"/>
      <c r="C5" s="73" t="str">
        <f ca="1">'Orçamento Sintético'!C5</f>
        <v>CNPJ:</v>
      </c>
      <c r="D5" s="61" t="str">
        <f ca="1">'Orçamento Sintético'!E3</f>
        <v>Telefone:</v>
      </c>
    </row>
    <row r="6" spans="1:4" s="64" customFormat="1">
      <c r="A6" s="174" t="str">
        <f ca="1">'Orçamento Sintético'!A6:B6</f>
        <v>F</v>
      </c>
      <c r="B6" s="175"/>
      <c r="C6" s="72" t="str">
        <f ca="1">'Orçamento Sintético'!C6</f>
        <v>G</v>
      </c>
      <c r="D6" s="99" t="str">
        <f ca="1">'Orçamento Sintético'!E4</f>
        <v>E</v>
      </c>
    </row>
    <row r="7" spans="1:4" customFormat="1" ht="15" customHeight="1">
      <c r="A7" s="194" t="s">
        <v>424</v>
      </c>
      <c r="B7" s="194"/>
      <c r="C7" s="194"/>
      <c r="D7" s="194"/>
    </row>
    <row r="8" spans="1:4" s="24" customFormat="1" ht="12.75">
      <c r="A8" s="12" t="s">
        <v>494</v>
      </c>
      <c r="B8" s="185" t="s">
        <v>353</v>
      </c>
      <c r="C8" s="186"/>
      <c r="D8" s="12" t="s">
        <v>330</v>
      </c>
    </row>
    <row r="9" spans="1:4" s="24" customFormat="1" ht="13.15" customHeight="1">
      <c r="A9" s="189" t="s">
        <v>354</v>
      </c>
      <c r="B9" s="190"/>
      <c r="C9" s="190"/>
      <c r="D9" s="191"/>
    </row>
    <row r="10" spans="1:4" s="24" customFormat="1" ht="12.75">
      <c r="A10" s="5" t="s">
        <v>333</v>
      </c>
      <c r="B10" s="6" t="s">
        <v>355</v>
      </c>
      <c r="C10" s="7"/>
      <c r="D10" s="8">
        <v>0.2</v>
      </c>
    </row>
    <row r="11" spans="1:4" s="24" customFormat="1" ht="12.75">
      <c r="A11" s="5" t="s">
        <v>356</v>
      </c>
      <c r="B11" s="6" t="s">
        <v>357</v>
      </c>
      <c r="C11" s="7"/>
      <c r="D11" s="8">
        <v>1.4999999999999999E-2</v>
      </c>
    </row>
    <row r="12" spans="1:4" s="24" customFormat="1" ht="12.75">
      <c r="A12" s="5" t="s">
        <v>358</v>
      </c>
      <c r="B12" s="6" t="s">
        <v>359</v>
      </c>
      <c r="C12" s="7"/>
      <c r="D12" s="8">
        <v>0.01</v>
      </c>
    </row>
    <row r="13" spans="1:4" s="24" customFormat="1" ht="12.75">
      <c r="A13" s="5" t="s">
        <v>360</v>
      </c>
      <c r="B13" s="6" t="s">
        <v>361</v>
      </c>
      <c r="C13" s="7"/>
      <c r="D13" s="8">
        <v>2E-3</v>
      </c>
    </row>
    <row r="14" spans="1:4" s="24" customFormat="1" ht="12.75">
      <c r="A14" s="5" t="s">
        <v>362</v>
      </c>
      <c r="B14" s="6" t="s">
        <v>363</v>
      </c>
      <c r="C14" s="7"/>
      <c r="D14" s="8">
        <v>6.0000000000000001E-3</v>
      </c>
    </row>
    <row r="15" spans="1:4" s="24" customFormat="1" ht="12.75">
      <c r="A15" s="5" t="s">
        <v>364</v>
      </c>
      <c r="B15" s="6" t="s">
        <v>365</v>
      </c>
      <c r="C15" s="7"/>
      <c r="D15" s="8">
        <v>2.5000000000000001E-2</v>
      </c>
    </row>
    <row r="16" spans="1:4" s="24" customFormat="1" ht="12.75">
      <c r="A16" s="5" t="s">
        <v>366</v>
      </c>
      <c r="B16" s="6" t="s">
        <v>367</v>
      </c>
      <c r="C16" s="7"/>
      <c r="D16" s="8">
        <v>0.03</v>
      </c>
    </row>
    <row r="17" spans="1:4" s="24" customFormat="1" ht="12.75">
      <c r="A17" s="5" t="s">
        <v>368</v>
      </c>
      <c r="B17" s="6" t="s">
        <v>369</v>
      </c>
      <c r="C17" s="7"/>
      <c r="D17" s="8">
        <v>0.08</v>
      </c>
    </row>
    <row r="18" spans="1:4" s="24" customFormat="1" ht="12.75">
      <c r="A18" s="5" t="s">
        <v>370</v>
      </c>
      <c r="B18" s="6" t="s">
        <v>371</v>
      </c>
      <c r="C18" s="7"/>
      <c r="D18" s="8">
        <v>0.01</v>
      </c>
    </row>
    <row r="19" spans="1:4" s="24" customFormat="1" ht="12.75">
      <c r="A19" s="9" t="s">
        <v>372</v>
      </c>
      <c r="B19" s="10" t="s">
        <v>373</v>
      </c>
      <c r="C19" s="25"/>
      <c r="D19" s="11">
        <f>SUM(D10:D18)</f>
        <v>0.37800000000000006</v>
      </c>
    </row>
    <row r="20" spans="1:4" s="24" customFormat="1" ht="13.15" customHeight="1">
      <c r="A20" s="189" t="s">
        <v>374</v>
      </c>
      <c r="B20" s="190"/>
      <c r="C20" s="190"/>
      <c r="D20" s="191"/>
    </row>
    <row r="21" spans="1:4" s="24" customFormat="1" ht="12.75">
      <c r="A21" s="5" t="s">
        <v>347</v>
      </c>
      <c r="B21" s="6" t="s">
        <v>375</v>
      </c>
      <c r="C21" s="7"/>
      <c r="D21" s="8">
        <v>0.17749999999999999</v>
      </c>
    </row>
    <row r="22" spans="1:4" s="24" customFormat="1" ht="12.75">
      <c r="A22" s="5" t="s">
        <v>376</v>
      </c>
      <c r="B22" s="6" t="s">
        <v>377</v>
      </c>
      <c r="C22" s="7"/>
      <c r="D22" s="8">
        <v>3.4099999999999998E-2</v>
      </c>
    </row>
    <row r="23" spans="1:4" s="24" customFormat="1" ht="12.75">
      <c r="A23" s="5" t="s">
        <v>378</v>
      </c>
      <c r="B23" s="6" t="s">
        <v>379</v>
      </c>
      <c r="C23" s="7"/>
      <c r="D23" s="8">
        <v>8.6E-3</v>
      </c>
    </row>
    <row r="24" spans="1:4" s="24" customFormat="1" ht="12.75">
      <c r="A24" s="5" t="s">
        <v>380</v>
      </c>
      <c r="B24" s="6" t="s">
        <v>381</v>
      </c>
      <c r="C24" s="7"/>
      <c r="D24" s="8">
        <v>0.1062</v>
      </c>
    </row>
    <row r="25" spans="1:4" s="24" customFormat="1" ht="12.75">
      <c r="A25" s="5" t="s">
        <v>382</v>
      </c>
      <c r="B25" s="6" t="s">
        <v>383</v>
      </c>
      <c r="C25" s="7"/>
      <c r="D25" s="8">
        <v>6.9999999999999999E-4</v>
      </c>
    </row>
    <row r="26" spans="1:4" s="24" customFormat="1" ht="12.75">
      <c r="A26" s="5" t="s">
        <v>384</v>
      </c>
      <c r="B26" s="6" t="s">
        <v>385</v>
      </c>
      <c r="C26" s="7"/>
      <c r="D26" s="8">
        <v>7.1000000000000004E-3</v>
      </c>
    </row>
    <row r="27" spans="1:4" s="24" customFormat="1" ht="12.75">
      <c r="A27" s="5" t="s">
        <v>386</v>
      </c>
      <c r="B27" s="6" t="s">
        <v>387</v>
      </c>
      <c r="C27" s="7"/>
      <c r="D27" s="8">
        <v>1.3100000000000001E-2</v>
      </c>
    </row>
    <row r="28" spans="1:4" s="24" customFormat="1" ht="12.75">
      <c r="A28" s="5" t="s">
        <v>388</v>
      </c>
      <c r="B28" s="6" t="s">
        <v>389</v>
      </c>
      <c r="C28" s="7"/>
      <c r="D28" s="8">
        <v>1.1000000000000001E-3</v>
      </c>
    </row>
    <row r="29" spans="1:4" s="24" customFormat="1" ht="12.75">
      <c r="A29" s="5" t="s">
        <v>390</v>
      </c>
      <c r="B29" s="6" t="s">
        <v>391</v>
      </c>
      <c r="C29" s="7"/>
      <c r="D29" s="8">
        <v>0.13550000000000001</v>
      </c>
    </row>
    <row r="30" spans="1:4" s="24" customFormat="1" ht="12.75">
      <c r="A30" s="5" t="s">
        <v>392</v>
      </c>
      <c r="B30" s="6" t="s">
        <v>393</v>
      </c>
      <c r="C30" s="7"/>
      <c r="D30" s="8">
        <v>2.9999999999999997E-4</v>
      </c>
    </row>
    <row r="31" spans="1:4" s="24" customFormat="1" ht="12.75">
      <c r="A31" s="9" t="s">
        <v>394</v>
      </c>
      <c r="B31" s="10" t="s">
        <v>395</v>
      </c>
      <c r="C31" s="25"/>
      <c r="D31" s="11">
        <f>SUM(D21:D30)</f>
        <v>0.48419999999999996</v>
      </c>
    </row>
    <row r="32" spans="1:4" s="24" customFormat="1" ht="13.15" customHeight="1">
      <c r="A32" s="189" t="s">
        <v>396</v>
      </c>
      <c r="B32" s="190"/>
      <c r="C32" s="190"/>
      <c r="D32" s="191"/>
    </row>
    <row r="33" spans="1:4" s="24" customFormat="1" ht="12.75">
      <c r="A33" s="26" t="s">
        <v>397</v>
      </c>
      <c r="B33" s="27" t="s">
        <v>398</v>
      </c>
      <c r="C33" s="28"/>
      <c r="D33" s="8">
        <v>4.1200000000000001E-2</v>
      </c>
    </row>
    <row r="34" spans="1:4" s="24" customFormat="1" ht="12.75">
      <c r="A34" s="26" t="s">
        <v>399</v>
      </c>
      <c r="B34" s="27" t="s">
        <v>400</v>
      </c>
      <c r="C34" s="28"/>
      <c r="D34" s="8">
        <v>1E-3</v>
      </c>
    </row>
    <row r="35" spans="1:4" s="24" customFormat="1" ht="12.75">
      <c r="A35" s="26" t="s">
        <v>401</v>
      </c>
      <c r="B35" s="27" t="s">
        <v>402</v>
      </c>
      <c r="C35" s="28"/>
      <c r="D35" s="8">
        <v>4.5999999999999999E-3</v>
      </c>
    </row>
    <row r="36" spans="1:4" s="24" customFormat="1" ht="12.75">
      <c r="A36" s="26" t="s">
        <v>403</v>
      </c>
      <c r="B36" s="27" t="s">
        <v>404</v>
      </c>
      <c r="C36" s="28"/>
      <c r="D36" s="8">
        <v>3.7699999999999997E-2</v>
      </c>
    </row>
    <row r="37" spans="1:4" s="24" customFormat="1" ht="12.75">
      <c r="A37" s="26" t="s">
        <v>405</v>
      </c>
      <c r="B37" s="27" t="s">
        <v>406</v>
      </c>
      <c r="C37" s="28"/>
      <c r="D37" s="8">
        <v>3.5000000000000001E-3</v>
      </c>
    </row>
    <row r="38" spans="1:4" s="24" customFormat="1" ht="12.75">
      <c r="A38" s="29" t="s">
        <v>407</v>
      </c>
      <c r="B38" s="30" t="s">
        <v>395</v>
      </c>
      <c r="C38" s="31"/>
      <c r="D38" s="11">
        <f>SUM(D33:D37)</f>
        <v>8.7999999999999995E-2</v>
      </c>
    </row>
    <row r="39" spans="1:4" s="24" customFormat="1" ht="13.15" customHeight="1">
      <c r="A39" s="189" t="s">
        <v>408</v>
      </c>
      <c r="B39" s="190"/>
      <c r="C39" s="190"/>
      <c r="D39" s="191"/>
    </row>
    <row r="40" spans="1:4" s="24" customFormat="1" ht="12.75">
      <c r="A40" s="26" t="s">
        <v>409</v>
      </c>
      <c r="B40" s="27" t="s">
        <v>410</v>
      </c>
      <c r="C40" s="28"/>
      <c r="D40" s="32">
        <f>ROUND(D19*D31,4)</f>
        <v>0.183</v>
      </c>
    </row>
    <row r="41" spans="1:4" s="24" customFormat="1" ht="12.75">
      <c r="A41" s="26" t="s">
        <v>411</v>
      </c>
      <c r="B41" s="27" t="s">
        <v>412</v>
      </c>
      <c r="C41" s="28"/>
      <c r="D41" s="32">
        <f>ROUND(D17*D33+D19*D34,4)</f>
        <v>3.7000000000000002E-3</v>
      </c>
    </row>
    <row r="42" spans="1:4" s="24" customFormat="1" ht="12.75">
      <c r="A42" s="29" t="s">
        <v>413</v>
      </c>
      <c r="B42" s="30" t="s">
        <v>414</v>
      </c>
      <c r="C42" s="31"/>
      <c r="D42" s="33">
        <f>SUM(D40:D41)</f>
        <v>0.1867</v>
      </c>
    </row>
    <row r="43" spans="1:4" s="24" customFormat="1" ht="12.75">
      <c r="A43" s="26"/>
      <c r="B43" s="27"/>
      <c r="C43" s="28"/>
      <c r="D43" s="32"/>
    </row>
    <row r="44" spans="1:4" s="24" customFormat="1" ht="13.15" customHeight="1">
      <c r="A44" s="192" t="s">
        <v>415</v>
      </c>
      <c r="B44" s="193"/>
      <c r="C44" s="193"/>
      <c r="D44" s="22">
        <f>D19+D31+D38+D42</f>
        <v>1.1369</v>
      </c>
    </row>
  </sheetData>
  <sheetProtection selectLockedCells="1" selectUnlockedCells="1"/>
  <mergeCells count="10">
    <mergeCell ref="A2:B2"/>
    <mergeCell ref="A4:B4"/>
    <mergeCell ref="A20:D20"/>
    <mergeCell ref="A32:D32"/>
    <mergeCell ref="A44:C44"/>
    <mergeCell ref="A6:B6"/>
    <mergeCell ref="A7:D7"/>
    <mergeCell ref="B8:C8"/>
    <mergeCell ref="A9:D9"/>
    <mergeCell ref="A39:D39"/>
  </mergeCells>
  <phoneticPr fontId="14" type="noConversion"/>
  <printOptions horizontalCentered="1"/>
  <pageMargins left="0.59055118110236227" right="0.59055118110236227" top="0.59055118110236227" bottom="0.59055118110236227" header="0.19685039370078741" footer="0.19685039370078741"/>
  <pageSetup paperSize="9" scale="84" firstPageNumber="0" fitToHeight="0" orientation="portrait" r:id="rId1"/>
  <headerFooter>
    <oddHeader>&amp;L &amp;C &amp;R</oddHeader>
    <oddFooter>&amp;L &amp;C &amp;R</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G397"/>
  <sheetViews>
    <sheetView showGridLines="0" showOutlineSymbols="0" showWhiteSpace="0" zoomScaleNormal="100" zoomScaleSheetLayoutView="85" workbookViewId="0">
      <pane xSplit="7" ySplit="8" topLeftCell="H9" activePane="bottomRight" state="frozen"/>
      <selection pane="topRight" activeCell="H1" sqref="H1"/>
      <selection pane="bottomLeft" activeCell="A9" sqref="A9"/>
      <selection pane="bottomRight" activeCell="H9" sqref="H9"/>
    </sheetView>
  </sheetViews>
  <sheetFormatPr defaultRowHeight="14.25"/>
  <cols>
    <col min="1" max="1" width="20" bestFit="1" customWidth="1"/>
    <col min="2" max="2" width="60" bestFit="1" customWidth="1"/>
    <col min="3" max="3" width="20" bestFit="1" customWidth="1"/>
    <col min="4" max="7" width="12" bestFit="1" customWidth="1"/>
  </cols>
  <sheetData>
    <row r="1" spans="1:7" s="124" customFormat="1">
      <c r="A1" s="59" t="str">
        <f ca="1">'Orçamento Sintético'!A1</f>
        <v>P. Execução:</v>
      </c>
      <c r="B1" s="62" t="str">
        <f ca="1">'Orçamento Sintético'!D1</f>
        <v>Objeto: Adequações de acessibilidade nas áreas internas do edifício da Promotoria de Justiça de Samambaia</v>
      </c>
      <c r="C1" s="59" t="str">
        <f ca="1">'Orçamento Sintético'!C1</f>
        <v>Licitação:</v>
      </c>
      <c r="D1" s="117"/>
      <c r="E1" s="115"/>
      <c r="F1" s="115"/>
      <c r="G1" s="116"/>
    </row>
    <row r="2" spans="1:7" s="124" customFormat="1">
      <c r="A2" s="72" t="str">
        <f ca="1">'Orçamento Sintético'!A2</f>
        <v>A</v>
      </c>
      <c r="B2" s="66" t="str">
        <f ca="1">'Orçamento Sintético'!D2</f>
        <v>Local: Quadra 302 Conjunto 1, Lote 2, Samambaia Sul (Samambaia) - DF</v>
      </c>
      <c r="C2" s="123" t="str">
        <f ca="1">'Orçamento Sintético'!C2</f>
        <v>B</v>
      </c>
      <c r="D2" s="119"/>
      <c r="G2" s="118"/>
    </row>
    <row r="3" spans="1:7" s="124" customFormat="1">
      <c r="A3" s="73" t="str">
        <f ca="1">'Orçamento Sintético'!A3</f>
        <v>P. Validade:</v>
      </c>
      <c r="B3" s="73" t="str">
        <f ca="1">'Orçamento Sintético'!C3</f>
        <v>Razão Social:</v>
      </c>
      <c r="C3" s="59" t="str">
        <f ca="1">'Orçamento Sintético'!E1</f>
        <v>Data:</v>
      </c>
      <c r="D3" s="119"/>
      <c r="G3" s="118"/>
    </row>
    <row r="4" spans="1:7" s="124" customFormat="1">
      <c r="A4" s="72" t="str">
        <f ca="1">'Orçamento Sintético'!A4</f>
        <v>C</v>
      </c>
      <c r="B4" s="74" t="str">
        <f ca="1">'Orçamento Sintético'!C4</f>
        <v>D</v>
      </c>
      <c r="C4" s="74">
        <f ca="1">'Orçamento Sintético'!E2</f>
        <v>1</v>
      </c>
      <c r="D4" s="119"/>
      <c r="G4" s="118"/>
    </row>
    <row r="5" spans="1:7" s="124" customFormat="1">
      <c r="A5" s="59" t="str">
        <f ca="1">'Orçamento Sintético'!A5</f>
        <v>P. Garantia:</v>
      </c>
      <c r="B5" s="73" t="str">
        <f ca="1">'Orçamento Sintético'!C5</f>
        <v>CNPJ:</v>
      </c>
      <c r="C5" s="59" t="str">
        <f ca="1">'Orçamento Sintético'!E3</f>
        <v>Telefone:</v>
      </c>
      <c r="D5" s="119"/>
      <c r="G5" s="118"/>
    </row>
    <row r="6" spans="1:7" s="124" customFormat="1">
      <c r="A6" s="72" t="str">
        <f ca="1">'Orçamento Sintético'!A6</f>
        <v>F</v>
      </c>
      <c r="B6" s="74" t="str">
        <f ca="1">'Orçamento Sintético'!C6</f>
        <v>G</v>
      </c>
      <c r="C6" s="74" t="str">
        <f ca="1">'Orçamento Sintético'!E4</f>
        <v>E</v>
      </c>
      <c r="D6" s="122"/>
      <c r="E6" s="120"/>
      <c r="F6" s="120"/>
      <c r="G6" s="121"/>
    </row>
    <row r="7" spans="1:7" ht="15">
      <c r="A7" s="157" t="s">
        <v>423</v>
      </c>
      <c r="B7" s="158"/>
      <c r="C7" s="158"/>
      <c r="D7" s="158"/>
      <c r="E7" s="158"/>
      <c r="F7" s="158"/>
      <c r="G7" s="158"/>
    </row>
    <row r="8" spans="1:7">
      <c r="A8" s="12" t="s">
        <v>494</v>
      </c>
      <c r="B8" s="12" t="s">
        <v>497</v>
      </c>
      <c r="C8" s="12" t="s">
        <v>422</v>
      </c>
      <c r="D8" s="12" t="s">
        <v>488</v>
      </c>
      <c r="E8" s="12" t="s">
        <v>489</v>
      </c>
      <c r="F8" s="12" t="s">
        <v>490</v>
      </c>
      <c r="G8" s="12" t="s">
        <v>491</v>
      </c>
    </row>
    <row r="9" spans="1:7">
      <c r="A9" s="204" t="s">
        <v>503</v>
      </c>
      <c r="B9" s="205" t="str">
        <f ca="1">VLOOKUP($A9,'Orçamento Sintético'!$A:$H,4,0)</f>
        <v>SERVIÇOS TÉCNICOS-PROFISSIONAIS</v>
      </c>
      <c r="C9" s="126">
        <f ca="1">ROUND(C10/$G$396,4)</f>
        <v>2.9999999999999997E-4</v>
      </c>
      <c r="D9" s="140">
        <f>ROUND(D10/$C10,4)</f>
        <v>1</v>
      </c>
      <c r="E9" s="140">
        <f>ROUND(E10/$C10,4)</f>
        <v>0</v>
      </c>
      <c r="F9" s="140">
        <f>ROUND(F10/$C10,4)</f>
        <v>0</v>
      </c>
      <c r="G9" s="140">
        <f>ROUND(G10/$C10,4)</f>
        <v>0</v>
      </c>
    </row>
    <row r="10" spans="1:7">
      <c r="A10" s="204"/>
      <c r="B10" s="205"/>
      <c r="C10" s="127">
        <f ca="1">VLOOKUP($A9,'Orçamento Sintético'!$A:$H,8,0)</f>
        <v>233.94</v>
      </c>
      <c r="D10" s="141">
        <f>D12</f>
        <v>233.94</v>
      </c>
      <c r="E10" s="141">
        <f>E12</f>
        <v>0</v>
      </c>
      <c r="F10" s="141">
        <f>F12</f>
        <v>0</v>
      </c>
      <c r="G10" s="141">
        <f>G12</f>
        <v>0</v>
      </c>
    </row>
    <row r="11" spans="1:7">
      <c r="A11" s="200" t="s">
        <v>505</v>
      </c>
      <c r="B11" s="201" t="str">
        <f ca="1">VLOOKUP($A11,'Orçamento Sintético'!$A:$H,4,0)</f>
        <v>TAXAS E EMOLUMENTOS</v>
      </c>
      <c r="C11" s="136">
        <f ca="1">ROUND(C12/$G$396,4)</f>
        <v>2.9999999999999997E-4</v>
      </c>
      <c r="D11" s="136">
        <f>ROUND(D12/$C12,4)</f>
        <v>1</v>
      </c>
      <c r="E11" s="136">
        <f>ROUND(E12/$C12,4)</f>
        <v>0</v>
      </c>
      <c r="F11" s="136">
        <f>ROUND(F12/$C12,4)</f>
        <v>0</v>
      </c>
      <c r="G11" s="136">
        <f>ROUND(G12/$C12,4)</f>
        <v>0</v>
      </c>
    </row>
    <row r="12" spans="1:7">
      <c r="A12" s="200"/>
      <c r="B12" s="201"/>
      <c r="C12" s="137">
        <f ca="1">VLOOKUP($A11,'Orçamento Sintético'!$A:$H,8,0)</f>
        <v>233.94</v>
      </c>
      <c r="D12" s="137">
        <f>D14</f>
        <v>233.94</v>
      </c>
      <c r="E12" s="137">
        <f>E14</f>
        <v>0</v>
      </c>
      <c r="F12" s="137">
        <f>F14</f>
        <v>0</v>
      </c>
      <c r="G12" s="137">
        <f>G14</f>
        <v>0</v>
      </c>
    </row>
    <row r="13" spans="1:7">
      <c r="A13" s="198" t="s">
        <v>507</v>
      </c>
      <c r="B13" s="202" t="str">
        <f ca="1">VLOOKUP($A13,'Orçamento Sintético'!$A:$H,4,0)</f>
        <v>Registro do contrato junto ao conselho de classe (ART)</v>
      </c>
      <c r="C13" s="138">
        <f ca="1">ROUND(C14/$G$396,4)</f>
        <v>2.9999999999999997E-4</v>
      </c>
      <c r="D13" s="138">
        <v>1</v>
      </c>
      <c r="E13" s="138"/>
      <c r="F13" s="138"/>
      <c r="G13" s="138">
        <f>ROUND(G14/$C14,4)</f>
        <v>0</v>
      </c>
    </row>
    <row r="14" spans="1:7">
      <c r="A14" s="198"/>
      <c r="B14" s="203"/>
      <c r="C14" s="139">
        <f ca="1">VLOOKUP($A13,'Orçamento Sintético'!$A:$H,8,0)</f>
        <v>233.94</v>
      </c>
      <c r="D14" s="139">
        <f>ROUND($C14*D13,2)</f>
        <v>233.94</v>
      </c>
      <c r="E14" s="139">
        <f>ROUND($C14*E13,2)</f>
        <v>0</v>
      </c>
      <c r="F14" s="139">
        <f>ROUND($C14*F13,2)</f>
        <v>0</v>
      </c>
      <c r="G14" s="139">
        <f>$C14-SUM(D14:F14)</f>
        <v>0</v>
      </c>
    </row>
    <row r="15" spans="1:7">
      <c r="A15" s="204" t="s">
        <v>512</v>
      </c>
      <c r="B15" s="205" t="str">
        <f ca="1">VLOOKUP($A15,'Orçamento Sintético'!$A:$H,4,0)</f>
        <v>SERVIÇOS PRELIMINARES</v>
      </c>
      <c r="C15" s="126">
        <f ca="1">ROUND(C16/$G$396,4)</f>
        <v>2.1399999999999999E-2</v>
      </c>
      <c r="D15" s="140">
        <f>ROUND(D16/$C16,4)</f>
        <v>0.96689999999999998</v>
      </c>
      <c r="E15" s="140">
        <f>ROUND(E16/$C16,4)</f>
        <v>2.5700000000000001E-2</v>
      </c>
      <c r="F15" s="140">
        <f>ROUND(F16/$C16,4)</f>
        <v>5.4999999999999997E-3</v>
      </c>
      <c r="G15" s="140">
        <f>ROUND(G16/$C16,4)</f>
        <v>1.8E-3</v>
      </c>
    </row>
    <row r="16" spans="1:7">
      <c r="A16" s="204"/>
      <c r="B16" s="205"/>
      <c r="C16" s="127">
        <f ca="1">VLOOKUP($A15,'Orçamento Sintético'!$A:$H,8,0)</f>
        <v>17198.010000000002</v>
      </c>
      <c r="D16" s="141">
        <f>D18+D26</f>
        <v>16628.21</v>
      </c>
      <c r="E16" s="141">
        <f>E18+E26</f>
        <v>442.6</v>
      </c>
      <c r="F16" s="141">
        <f>F18+F26</f>
        <v>95.4</v>
      </c>
      <c r="G16" s="141">
        <f>G18+G26</f>
        <v>31.799999999999955</v>
      </c>
    </row>
    <row r="17" spans="1:7">
      <c r="A17" s="200" t="s">
        <v>514</v>
      </c>
      <c r="B17" s="201" t="str">
        <f ca="1">VLOOKUP($A17,'Orçamento Sintético'!$A:$H,4,0)</f>
        <v>CANTEIRO DE OBRAS</v>
      </c>
      <c r="C17" s="136">
        <f ca="1">ROUND(C18/$G$396,4)</f>
        <v>1.2999999999999999E-3</v>
      </c>
      <c r="D17" s="136">
        <f>ROUND(D18/$C18,4)</f>
        <v>0.43719999999999998</v>
      </c>
      <c r="E17" s="136">
        <f>ROUND(E18/$C18,4)</f>
        <v>0.43719999999999998</v>
      </c>
      <c r="F17" s="136">
        <f>ROUND(F18/$C18,4)</f>
        <v>9.4200000000000006E-2</v>
      </c>
      <c r="G17" s="136">
        <f>ROUND(G18/$C18,4)</f>
        <v>3.1399999999999997E-2</v>
      </c>
    </row>
    <row r="18" spans="1:7">
      <c r="A18" s="200"/>
      <c r="B18" s="201"/>
      <c r="C18" s="137">
        <f ca="1">VLOOKUP($A17,'Orçamento Sintético'!$A:$H,8,0)</f>
        <v>1012.4</v>
      </c>
      <c r="D18" s="137">
        <f>D20</f>
        <v>442.6</v>
      </c>
      <c r="E18" s="137">
        <f>E20</f>
        <v>442.6</v>
      </c>
      <c r="F18" s="137">
        <f>F20</f>
        <v>95.4</v>
      </c>
      <c r="G18" s="137">
        <f>G20</f>
        <v>31.799999999999955</v>
      </c>
    </row>
    <row r="19" spans="1:7">
      <c r="A19" s="197" t="s">
        <v>516</v>
      </c>
      <c r="B19" s="206" t="str">
        <f ca="1">VLOOKUP($A19,'Orçamento Sintético'!$A:$H,4,0)</f>
        <v>Proteção e Sinalização</v>
      </c>
      <c r="C19" s="142">
        <f ca="1">ROUND(C20/$G$396,4)</f>
        <v>1.2999999999999999E-3</v>
      </c>
      <c r="D19" s="143">
        <f>ROUND(D20/$C20,4)</f>
        <v>0.43719999999999998</v>
      </c>
      <c r="E19" s="143">
        <f>ROUND(E20/$C20,4)</f>
        <v>0.43719999999999998</v>
      </c>
      <c r="F19" s="143">
        <f>ROUND(F20/$C20,4)</f>
        <v>9.4200000000000006E-2</v>
      </c>
      <c r="G19" s="143">
        <f>ROUND(G20/$C20,4)</f>
        <v>3.1399999999999997E-2</v>
      </c>
    </row>
    <row r="20" spans="1:7">
      <c r="A20" s="197"/>
      <c r="B20" s="206"/>
      <c r="C20" s="144">
        <f ca="1">VLOOKUP($A19,'Orçamento Sintético'!$A:$H,8,0)</f>
        <v>1012.4</v>
      </c>
      <c r="D20" s="145">
        <f>D22+D24</f>
        <v>442.6</v>
      </c>
      <c r="E20" s="145">
        <f>E22+E24</f>
        <v>442.6</v>
      </c>
      <c r="F20" s="145">
        <f>F22+F24</f>
        <v>95.4</v>
      </c>
      <c r="G20" s="145">
        <f>G22+G24</f>
        <v>31.799999999999955</v>
      </c>
    </row>
    <row r="21" spans="1:7">
      <c r="A21" s="198" t="s">
        <v>518</v>
      </c>
      <c r="B21" s="202" t="str">
        <f ca="1">VLOOKUP($A21,'Orçamento Sintético'!$A:$H,4,0)</f>
        <v>SINALIZAÇÃO COM FITA FIXADA NA ESTRUTURA. AF_11/2017</v>
      </c>
      <c r="C21" s="138">
        <f ca="1">ROUND(C22/$G$396,4)</f>
        <v>4.0000000000000002E-4</v>
      </c>
      <c r="D21" s="138">
        <v>0.3</v>
      </c>
      <c r="E21" s="138">
        <v>0.3</v>
      </c>
      <c r="F21" s="138">
        <v>0.3</v>
      </c>
      <c r="G21" s="138">
        <f>ROUND(G22/$C22,4)</f>
        <v>0.1</v>
      </c>
    </row>
    <row r="22" spans="1:7">
      <c r="A22" s="198"/>
      <c r="B22" s="203"/>
      <c r="C22" s="139">
        <f ca="1">VLOOKUP($A21,'Orçamento Sintético'!$A:$H,8,0)</f>
        <v>318</v>
      </c>
      <c r="D22" s="139">
        <f>ROUND($C22*D21,2)</f>
        <v>95.4</v>
      </c>
      <c r="E22" s="139">
        <f>ROUND($C22*E21,2)</f>
        <v>95.4</v>
      </c>
      <c r="F22" s="139">
        <f>ROUND($C22*F21,2)</f>
        <v>95.4</v>
      </c>
      <c r="G22" s="139">
        <f>$C22-SUM(D22:F22)</f>
        <v>31.799999999999955</v>
      </c>
    </row>
    <row r="23" spans="1:7">
      <c r="A23" s="198" t="s">
        <v>523</v>
      </c>
      <c r="B23" s="202" t="str">
        <f ca="1">VLOOKUP($A23,'Orçamento Sintético'!$A:$H,4,0)</f>
        <v>Copia da ORSE (3642) - Lona plástica preta para camada separadora de lastros ou proteção</v>
      </c>
      <c r="C23" s="138">
        <f ca="1">ROUND(C24/$G$396,4)</f>
        <v>8.9999999999999998E-4</v>
      </c>
      <c r="D23" s="138">
        <v>0.5</v>
      </c>
      <c r="E23" s="138">
        <v>0.5</v>
      </c>
      <c r="F23" s="138"/>
      <c r="G23" s="138">
        <f>ROUND(G24/$C24,4)</f>
        <v>0</v>
      </c>
    </row>
    <row r="24" spans="1:7">
      <c r="A24" s="198"/>
      <c r="B24" s="203"/>
      <c r="C24" s="139">
        <f ca="1">VLOOKUP($A23,'Orçamento Sintético'!$A:$H,8,0)</f>
        <v>694.4</v>
      </c>
      <c r="D24" s="139">
        <f>ROUND($C24*D23,2)</f>
        <v>347.2</v>
      </c>
      <c r="E24" s="139">
        <f>ROUND($C24*E23,2)</f>
        <v>347.2</v>
      </c>
      <c r="F24" s="139">
        <f>ROUND($C24*F23,2)</f>
        <v>0</v>
      </c>
      <c r="G24" s="139">
        <f>$C24-SUM(D24:F24)</f>
        <v>0</v>
      </c>
    </row>
    <row r="25" spans="1:7">
      <c r="A25" s="200" t="s">
        <v>527</v>
      </c>
      <c r="B25" s="201" t="str">
        <f ca="1">VLOOKUP($A25,'Orçamento Sintético'!$A:$H,4,0)</f>
        <v>DEMOLIÇÃO</v>
      </c>
      <c r="C25" s="136">
        <f ca="1">ROUND(C26/$G$396,4)</f>
        <v>2.0199999999999999E-2</v>
      </c>
      <c r="D25" s="136">
        <f>ROUND(D26/$C26,4)</f>
        <v>1</v>
      </c>
      <c r="E25" s="136">
        <f>ROUND(E26/$C26,4)</f>
        <v>0</v>
      </c>
      <c r="F25" s="136">
        <f>ROUND(F26/$C26,4)</f>
        <v>0</v>
      </c>
      <c r="G25" s="136">
        <f>ROUND(G26/$C26,4)</f>
        <v>0</v>
      </c>
    </row>
    <row r="26" spans="1:7">
      <c r="A26" s="200"/>
      <c r="B26" s="201"/>
      <c r="C26" s="137">
        <f ca="1">VLOOKUP($A25,'Orçamento Sintético'!$A:$H,8,0)</f>
        <v>16185.61</v>
      </c>
      <c r="D26" s="137">
        <f>D28+D38</f>
        <v>16185.61</v>
      </c>
      <c r="E26" s="137">
        <f>E28+E38</f>
        <v>0</v>
      </c>
      <c r="F26" s="137">
        <f>F28+F38</f>
        <v>0</v>
      </c>
      <c r="G26" s="137">
        <f>G28+G38</f>
        <v>0</v>
      </c>
    </row>
    <row r="27" spans="1:7">
      <c r="A27" s="197" t="s">
        <v>529</v>
      </c>
      <c r="B27" s="206" t="str">
        <f ca="1">VLOOKUP($A27,'Orçamento Sintético'!$A:$H,4,0)</f>
        <v>Demolição Convencional</v>
      </c>
      <c r="C27" s="142">
        <f ca="1">ROUND(C28/$G$396,4)</f>
        <v>6.3E-3</v>
      </c>
      <c r="D27" s="143">
        <f>ROUND(D28/$C28,4)</f>
        <v>1</v>
      </c>
      <c r="E27" s="143">
        <f>ROUND(E28/$C28,4)</f>
        <v>0</v>
      </c>
      <c r="F27" s="143">
        <f>ROUND(F28/$C28,4)</f>
        <v>0</v>
      </c>
      <c r="G27" s="143">
        <f>ROUND(G28/$C28,4)</f>
        <v>0</v>
      </c>
    </row>
    <row r="28" spans="1:7">
      <c r="A28" s="197"/>
      <c r="B28" s="206"/>
      <c r="C28" s="144">
        <f ca="1">VLOOKUP($A27,'Orçamento Sintético'!$A:$H,8,0)</f>
        <v>5074.7300000000005</v>
      </c>
      <c r="D28" s="145">
        <f>D30+D32+D34+D36</f>
        <v>5074.7300000000005</v>
      </c>
      <c r="E28" s="145">
        <f>E30+E32+E34+E36</f>
        <v>0</v>
      </c>
      <c r="F28" s="145">
        <f>F30+F32+F34+F36</f>
        <v>0</v>
      </c>
      <c r="G28" s="145">
        <f>G30+G32+G34+G36</f>
        <v>0</v>
      </c>
    </row>
    <row r="29" spans="1:7">
      <c r="A29" s="198" t="s">
        <v>531</v>
      </c>
      <c r="B29" s="202" t="str">
        <f ca="1">VLOOKUP($A29,'Orçamento Sintético'!$A:$H,4,0)</f>
        <v>DEMOLIÇÃO DE REVESTIMENTO CERÂMICO, DE FORMA MECANIZADA COM MARTELETE, SEM REAPROVEITAMENTO. AF_12/2017</v>
      </c>
      <c r="C29" s="138">
        <f ca="1">ROUND(C30/$G$396,4)</f>
        <v>5.4000000000000003E-3</v>
      </c>
      <c r="D29" s="138">
        <v>1</v>
      </c>
      <c r="E29" s="138"/>
      <c r="F29" s="138"/>
      <c r="G29" s="138">
        <f>ROUND(G30/$C30,4)</f>
        <v>0</v>
      </c>
    </row>
    <row r="30" spans="1:7">
      <c r="A30" s="198"/>
      <c r="B30" s="203"/>
      <c r="C30" s="139">
        <f ca="1">VLOOKUP($A29,'Orçamento Sintético'!$A:$H,8,0)</f>
        <v>4301.38</v>
      </c>
      <c r="D30" s="139">
        <f>ROUND($C30*D29,2)</f>
        <v>4301.38</v>
      </c>
      <c r="E30" s="139">
        <f>ROUND($C30*E29,2)</f>
        <v>0</v>
      </c>
      <c r="F30" s="139">
        <f>ROUND($C30*F29,2)</f>
        <v>0</v>
      </c>
      <c r="G30" s="139">
        <f>$C30-SUM(D30:F30)</f>
        <v>0</v>
      </c>
    </row>
    <row r="31" spans="1:7">
      <c r="A31" s="198" t="s">
        <v>534</v>
      </c>
      <c r="B31" s="202" t="str">
        <f ca="1">VLOOKUP($A31,'Orçamento Sintético'!$A:$H,4,0)</f>
        <v>DEMOLIÇÃO DE RODAPÉ CERÂMICO, DE FORMA MANUAL, SEM REAPROVEITAMENTO. AF_12/2017</v>
      </c>
      <c r="C31" s="138">
        <f ca="1">ROUND(C32/$G$396,4)</f>
        <v>2.9999999999999997E-4</v>
      </c>
      <c r="D31" s="138">
        <v>1</v>
      </c>
      <c r="E31" s="138"/>
      <c r="F31" s="138"/>
      <c r="G31" s="138">
        <f>ROUND(G32/$C32,4)</f>
        <v>0</v>
      </c>
    </row>
    <row r="32" spans="1:7">
      <c r="A32" s="198"/>
      <c r="B32" s="203"/>
      <c r="C32" s="139">
        <f ca="1">VLOOKUP($A31,'Orçamento Sintético'!$A:$H,8,0)</f>
        <v>205.92</v>
      </c>
      <c r="D32" s="139">
        <f>ROUND($C32*D31,2)</f>
        <v>205.92</v>
      </c>
      <c r="E32" s="139">
        <f>ROUND($C32*E31,2)</f>
        <v>0</v>
      </c>
      <c r="F32" s="139">
        <f>ROUND($C32*F31,2)</f>
        <v>0</v>
      </c>
      <c r="G32" s="139">
        <f>$C32-SUM(D32:F32)</f>
        <v>0</v>
      </c>
    </row>
    <row r="33" spans="1:7">
      <c r="A33" s="198" t="s">
        <v>537</v>
      </c>
      <c r="B33" s="202" t="str">
        <f ca="1">VLOOKUP($A33,'Orçamento Sintético'!$A:$H,4,0)</f>
        <v>DEMOLIÇÃO DE ALVENARIA PARA QUALQUER TIPO DE BLOCO, DE FORMA MECANIZADA, SEM REAPROVEITAMENTO. AF_12/2017</v>
      </c>
      <c r="C33" s="138">
        <f ca="1">ROUND(C34/$G$396,4)</f>
        <v>2.9999999999999997E-4</v>
      </c>
      <c r="D33" s="138">
        <v>1</v>
      </c>
      <c r="E33" s="138"/>
      <c r="F33" s="138"/>
      <c r="G33" s="138">
        <f>ROUND(G34/$C34,4)</f>
        <v>0</v>
      </c>
    </row>
    <row r="34" spans="1:7">
      <c r="A34" s="198"/>
      <c r="B34" s="203"/>
      <c r="C34" s="139">
        <f ca="1">VLOOKUP($A33,'Orçamento Sintético'!$A:$H,8,0)</f>
        <v>268.73</v>
      </c>
      <c r="D34" s="139">
        <f>ROUND($C34*D33,2)</f>
        <v>268.73</v>
      </c>
      <c r="E34" s="139">
        <f>ROUND($C34*E33,2)</f>
        <v>0</v>
      </c>
      <c r="F34" s="139">
        <f>ROUND($C34*F33,2)</f>
        <v>0</v>
      </c>
      <c r="G34" s="139">
        <f>$C34-SUM(D34:F34)</f>
        <v>0</v>
      </c>
    </row>
    <row r="35" spans="1:7">
      <c r="A35" s="198" t="s">
        <v>541</v>
      </c>
      <c r="B35" s="202" t="str">
        <f ca="1">VLOOKUP($A35,'Orçamento Sintético'!$A:$H,4,0)</f>
        <v>Cópia da Orse (35) - Demolição de piso vinílico, exclusive contrapiso</v>
      </c>
      <c r="C35" s="138">
        <f ca="1">ROUND(C36/$G$396,4)</f>
        <v>4.0000000000000002E-4</v>
      </c>
      <c r="D35" s="138">
        <v>1</v>
      </c>
      <c r="E35" s="138"/>
      <c r="F35" s="138"/>
      <c r="G35" s="138">
        <f>ROUND(G36/$C36,4)</f>
        <v>0</v>
      </c>
    </row>
    <row r="36" spans="1:7">
      <c r="A36" s="198"/>
      <c r="B36" s="203"/>
      <c r="C36" s="139">
        <f ca="1">VLOOKUP($A35,'Orçamento Sintético'!$A:$H,8,0)</f>
        <v>298.7</v>
      </c>
      <c r="D36" s="139">
        <f>ROUND($C36*D35,2)</f>
        <v>298.7</v>
      </c>
      <c r="E36" s="139">
        <f>ROUND($C36*E35,2)</f>
        <v>0</v>
      </c>
      <c r="F36" s="139">
        <f>ROUND($C36*F35,2)</f>
        <v>0</v>
      </c>
      <c r="G36" s="139">
        <f>$C36-SUM(D36:F36)</f>
        <v>0</v>
      </c>
    </row>
    <row r="37" spans="1:7">
      <c r="A37" s="197" t="s">
        <v>544</v>
      </c>
      <c r="B37" s="206" t="str">
        <f ca="1">VLOOKUP($A37,'Orçamento Sintético'!$A:$H,4,0)</f>
        <v>Remoções</v>
      </c>
      <c r="C37" s="142">
        <f ca="1">ROUND(C38/$G$396,4)</f>
        <v>1.38E-2</v>
      </c>
      <c r="D37" s="143">
        <f>ROUND(D38/$C38,4)</f>
        <v>1</v>
      </c>
      <c r="E37" s="143">
        <f>ROUND(E38/$C38,4)</f>
        <v>0</v>
      </c>
      <c r="F37" s="143">
        <f>ROUND(F38/$C38,4)</f>
        <v>0</v>
      </c>
      <c r="G37" s="143">
        <f>ROUND(G38/$C38,4)</f>
        <v>0</v>
      </c>
    </row>
    <row r="38" spans="1:7">
      <c r="A38" s="197"/>
      <c r="B38" s="206"/>
      <c r="C38" s="144">
        <f ca="1">VLOOKUP($A37,'Orçamento Sintético'!$A:$H,8,0)</f>
        <v>11110.880000000001</v>
      </c>
      <c r="D38" s="145">
        <f>D40+D42+D44+D46+D48+D50+D52+D54+D56</f>
        <v>11110.880000000001</v>
      </c>
      <c r="E38" s="145">
        <f>E40+E42+E44+E46+E48+E50+E52+E54+E56</f>
        <v>0</v>
      </c>
      <c r="F38" s="145">
        <f>F40+F42+F44+F46+F48+F50+F52+F54+F56</f>
        <v>0</v>
      </c>
      <c r="G38" s="145">
        <f>G40+G42+G44+G46+G48+G50+G52+G54+G56</f>
        <v>0</v>
      </c>
    </row>
    <row r="39" spans="1:7">
      <c r="A39" s="198" t="s">
        <v>546</v>
      </c>
      <c r="B39" s="202" t="str">
        <f ca="1">VLOOKUP($A39,'Orçamento Sintético'!$A:$H,4,0)</f>
        <v>REMOÇÃO DE LOUÇAS, DE FORMA MANUAL, SEM REAPROVEITAMENTO. AF_12/2017</v>
      </c>
      <c r="C39" s="138">
        <f ca="1">ROUND(C40/$G$396,4)</f>
        <v>6.9999999999999999E-4</v>
      </c>
      <c r="D39" s="138">
        <v>1</v>
      </c>
      <c r="E39" s="138"/>
      <c r="F39" s="138"/>
      <c r="G39" s="138">
        <f>ROUND(G40/$C40,4)</f>
        <v>0</v>
      </c>
    </row>
    <row r="40" spans="1:7">
      <c r="A40" s="198"/>
      <c r="B40" s="203"/>
      <c r="C40" s="139">
        <f ca="1">VLOOKUP($A39,'Orçamento Sintético'!$A:$H,8,0)</f>
        <v>594.6</v>
      </c>
      <c r="D40" s="139">
        <f>ROUND($C40*D39,2)</f>
        <v>594.6</v>
      </c>
      <c r="E40" s="139">
        <f>ROUND($C40*E39,2)</f>
        <v>0</v>
      </c>
      <c r="F40" s="139">
        <f>ROUND($C40*F39,2)</f>
        <v>0</v>
      </c>
      <c r="G40" s="139">
        <f>$C40-SUM(D40:F40)</f>
        <v>0</v>
      </c>
    </row>
    <row r="41" spans="1:7">
      <c r="A41" s="198" t="s">
        <v>550</v>
      </c>
      <c r="B41" s="202" t="str">
        <f ca="1">VLOOKUP($A41,'Orçamento Sintético'!$A:$H,4,0)</f>
        <v>Cópia da Iopes (010225) - Retirada de peças de granito - bancada, banca, balcão, prateleira</v>
      </c>
      <c r="C41" s="138">
        <f ca="1">ROUND(C42/$G$396,4)</f>
        <v>6.9999999999999999E-4</v>
      </c>
      <c r="D41" s="138">
        <v>1</v>
      </c>
      <c r="E41" s="138"/>
      <c r="F41" s="138"/>
      <c r="G41" s="138">
        <f>ROUND(G42/$C42,4)</f>
        <v>0</v>
      </c>
    </row>
    <row r="42" spans="1:7">
      <c r="A42" s="198"/>
      <c r="B42" s="203"/>
      <c r="C42" s="139">
        <f ca="1">VLOOKUP($A41,'Orçamento Sintético'!$A:$H,8,0)</f>
        <v>533.5</v>
      </c>
      <c r="D42" s="139">
        <f>ROUND($C42*D41,2)</f>
        <v>533.5</v>
      </c>
      <c r="E42" s="139">
        <f>ROUND($C42*E41,2)</f>
        <v>0</v>
      </c>
      <c r="F42" s="139">
        <f>ROUND($C42*F41,2)</f>
        <v>0</v>
      </c>
      <c r="G42" s="139">
        <f>$C42-SUM(D42:F42)</f>
        <v>0</v>
      </c>
    </row>
    <row r="43" spans="1:7">
      <c r="A43" s="198" t="s">
        <v>553</v>
      </c>
      <c r="B43" s="202" t="str">
        <f ca="1">VLOOKUP($A43,'Orçamento Sintético'!$A:$H,4,0)</f>
        <v>REMOÇÃO DE PORTAS, DE FORMA MANUAL, SEM REAPROVEITAMENTO. AF_12/2017</v>
      </c>
      <c r="C43" s="138">
        <f ca="1">ROUND(C44/$G$396,4)</f>
        <v>1E-4</v>
      </c>
      <c r="D43" s="138">
        <v>1</v>
      </c>
      <c r="E43" s="138"/>
      <c r="F43" s="138"/>
      <c r="G43" s="138">
        <f>ROUND(G44/$C44,4)</f>
        <v>0</v>
      </c>
    </row>
    <row r="44" spans="1:7">
      <c r="A44" s="198"/>
      <c r="B44" s="203"/>
      <c r="C44" s="139">
        <f ca="1">VLOOKUP($A43,'Orçamento Sintético'!$A:$H,8,0)</f>
        <v>119.68</v>
      </c>
      <c r="D44" s="139">
        <f>ROUND($C44*D43,2)</f>
        <v>119.68</v>
      </c>
      <c r="E44" s="139">
        <f>ROUND($C44*E43,2)</f>
        <v>0</v>
      </c>
      <c r="F44" s="139">
        <f>ROUND($C44*F43,2)</f>
        <v>0</v>
      </c>
      <c r="G44" s="139">
        <f>$C44-SUM(D44:F44)</f>
        <v>0</v>
      </c>
    </row>
    <row r="45" spans="1:7">
      <c r="A45" s="198" t="s">
        <v>556</v>
      </c>
      <c r="B45" s="202" t="str">
        <f ca="1">VLOOKUP($A45,'Orçamento Sintético'!$A:$H,4,0)</f>
        <v>REMOÇÃO DE METAIS SANITÁRIOS, DE FORMA MANUAL, SEM REAPROVEITAMENTO. AF_12/2017</v>
      </c>
      <c r="C45" s="138">
        <f ca="1">ROUND(C46/$G$396,4)</f>
        <v>5.0000000000000001E-4</v>
      </c>
      <c r="D45" s="138">
        <v>1</v>
      </c>
      <c r="E45" s="138"/>
      <c r="F45" s="138"/>
      <c r="G45" s="138">
        <f>ROUND(G46/$C46,4)</f>
        <v>0</v>
      </c>
    </row>
    <row r="46" spans="1:7">
      <c r="A46" s="198"/>
      <c r="B46" s="203"/>
      <c r="C46" s="139">
        <f ca="1">VLOOKUP($A45,'Orçamento Sintético'!$A:$H,8,0)</f>
        <v>433.2</v>
      </c>
      <c r="D46" s="139">
        <f>ROUND($C46*D45,2)</f>
        <v>433.2</v>
      </c>
      <c r="E46" s="139">
        <f>ROUND($C46*E45,2)</f>
        <v>0</v>
      </c>
      <c r="F46" s="139">
        <f>ROUND($C46*F45,2)</f>
        <v>0</v>
      </c>
      <c r="G46" s="139">
        <f>$C46-SUM(D46:F46)</f>
        <v>0</v>
      </c>
    </row>
    <row r="47" spans="1:7">
      <c r="A47" s="198" t="s">
        <v>559</v>
      </c>
      <c r="B47" s="202" t="str">
        <f ca="1">VLOOKUP($A47,'Orçamento Sintético'!$A:$H,4,0)</f>
        <v>Copia da ORSE (227) - Remoção de estrutura metálica chumbada em concreto (alambrado, guarda-corpo)</v>
      </c>
      <c r="C47" s="138">
        <f ca="1">ROUND(C48/$G$396,4)</f>
        <v>3.8999999999999998E-3</v>
      </c>
      <c r="D47" s="138">
        <v>1</v>
      </c>
      <c r="E47" s="138"/>
      <c r="F47" s="138"/>
      <c r="G47" s="138">
        <f>ROUND(G48/$C48,4)</f>
        <v>0</v>
      </c>
    </row>
    <row r="48" spans="1:7">
      <c r="A48" s="198"/>
      <c r="B48" s="203"/>
      <c r="C48" s="139">
        <f ca="1">VLOOKUP($A47,'Orçamento Sintético'!$A:$H,8,0)</f>
        <v>3142.11</v>
      </c>
      <c r="D48" s="139">
        <f>ROUND($C48*D47,2)</f>
        <v>3142.11</v>
      </c>
      <c r="E48" s="139">
        <f>ROUND($C48*E47,2)</f>
        <v>0</v>
      </c>
      <c r="F48" s="139">
        <f>ROUND($C48*F47,2)</f>
        <v>0</v>
      </c>
      <c r="G48" s="139">
        <f>$C48-SUM(D48:F48)</f>
        <v>0</v>
      </c>
    </row>
    <row r="49" spans="1:7">
      <c r="A49" s="198" t="s">
        <v>562</v>
      </c>
      <c r="B49" s="202" t="str">
        <f ca="1">VLOOKUP($A49,'Orçamento Sintético'!$A:$H,4,0)</f>
        <v>REMOÇÃO DE FORRO DE GESSO, DE FORMA MANUAL, SEM REAPROVEITAMENTO. AF_12/2017</v>
      </c>
      <c r="C49" s="138">
        <f ca="1">ROUND(C50/$G$396,4)</f>
        <v>8.0000000000000004E-4</v>
      </c>
      <c r="D49" s="138">
        <v>1</v>
      </c>
      <c r="E49" s="138"/>
      <c r="F49" s="138"/>
      <c r="G49" s="138">
        <f>ROUND(G50/$C50,4)</f>
        <v>0</v>
      </c>
    </row>
    <row r="50" spans="1:7">
      <c r="A50" s="198"/>
      <c r="B50" s="203"/>
      <c r="C50" s="139">
        <f ca="1">VLOOKUP($A49,'Orçamento Sintético'!$A:$H,8,0)</f>
        <v>606</v>
      </c>
      <c r="D50" s="139">
        <f>ROUND($C50*D49,2)</f>
        <v>606</v>
      </c>
      <c r="E50" s="139">
        <f>ROUND($C50*E49,2)</f>
        <v>0</v>
      </c>
      <c r="F50" s="139">
        <f>ROUND($C50*F49,2)</f>
        <v>0</v>
      </c>
      <c r="G50" s="139">
        <f>$C50-SUM(D50:F50)</f>
        <v>0</v>
      </c>
    </row>
    <row r="51" spans="1:7">
      <c r="A51" s="198" t="s">
        <v>565</v>
      </c>
      <c r="B51" s="202" t="str">
        <f ca="1">VLOOKUP($A51,'Orçamento Sintético'!$A:$H,4,0)</f>
        <v>Copia da CPOS (04.09.080) - Retirada de batente, corrimão ou peças lineares metálicas, fixados</v>
      </c>
      <c r="C51" s="138">
        <f ca="1">ROUND(C52/$G$396,4)</f>
        <v>2.0000000000000001E-4</v>
      </c>
      <c r="D51" s="138">
        <v>1</v>
      </c>
      <c r="E51" s="138"/>
      <c r="F51" s="138"/>
      <c r="G51" s="138">
        <f>ROUND(G52/$C52,4)</f>
        <v>0</v>
      </c>
    </row>
    <row r="52" spans="1:7">
      <c r="A52" s="198"/>
      <c r="B52" s="203"/>
      <c r="C52" s="139">
        <f ca="1">VLOOKUP($A51,'Orçamento Sintético'!$A:$H,8,0)</f>
        <v>146.37</v>
      </c>
      <c r="D52" s="139">
        <f>ROUND($C52*D51,2)</f>
        <v>146.37</v>
      </c>
      <c r="E52" s="139">
        <f>ROUND($C52*E51,2)</f>
        <v>0</v>
      </c>
      <c r="F52" s="139">
        <f>ROUND($C52*F51,2)</f>
        <v>0</v>
      </c>
      <c r="G52" s="139">
        <f>$C52-SUM(D52:F52)</f>
        <v>0</v>
      </c>
    </row>
    <row r="53" spans="1:7">
      <c r="A53" s="198" t="s">
        <v>569</v>
      </c>
      <c r="B53" s="202" t="str">
        <f ca="1">VLOOKUP($A53,'Orçamento Sintético'!$A:$H,4,0)</f>
        <v>Copia da SBC (022441) - REMOÇÃO DE DIVISÓRIAS SANITÁRIA DE MADEIRA</v>
      </c>
      <c r="C53" s="138">
        <f ca="1">ROUND(C54/$G$396,4)</f>
        <v>1.9E-3</v>
      </c>
      <c r="D53" s="138">
        <v>1</v>
      </c>
      <c r="E53" s="138"/>
      <c r="F53" s="138"/>
      <c r="G53" s="138">
        <f>ROUND(G54/$C54,4)</f>
        <v>0</v>
      </c>
    </row>
    <row r="54" spans="1:7">
      <c r="A54" s="198"/>
      <c r="B54" s="203"/>
      <c r="C54" s="139">
        <f ca="1">VLOOKUP($A53,'Orçamento Sintético'!$A:$H,8,0)</f>
        <v>1550.67</v>
      </c>
      <c r="D54" s="139">
        <f>ROUND($C54*D53,2)</f>
        <v>1550.67</v>
      </c>
      <c r="E54" s="139">
        <f>ROUND($C54*E53,2)</f>
        <v>0</v>
      </c>
      <c r="F54" s="139">
        <f>ROUND($C54*F53,2)</f>
        <v>0</v>
      </c>
      <c r="G54" s="139">
        <f>$C54-SUM(D54:F54)</f>
        <v>0</v>
      </c>
    </row>
    <row r="55" spans="1:7">
      <c r="A55" s="198" t="s">
        <v>572</v>
      </c>
      <c r="B55" s="202" t="str">
        <f ca="1">VLOOKUP($A55,'Orçamento Sintético'!$A:$H,4,0)</f>
        <v>Copia da SINAPI (100717) - Retirada de laminado melamínico e lixamento manual de superfície</v>
      </c>
      <c r="C55" s="138">
        <f ca="1">ROUND(C56/$G$396,4)</f>
        <v>5.0000000000000001E-3</v>
      </c>
      <c r="D55" s="138">
        <v>1</v>
      </c>
      <c r="E55" s="138"/>
      <c r="F55" s="138"/>
      <c r="G55" s="138">
        <f>ROUND(G56/$C56,4)</f>
        <v>0</v>
      </c>
    </row>
    <row r="56" spans="1:7">
      <c r="A56" s="198"/>
      <c r="B56" s="203"/>
      <c r="C56" s="139">
        <f ca="1">VLOOKUP($A55,'Orçamento Sintético'!$A:$H,8,0)</f>
        <v>3984.75</v>
      </c>
      <c r="D56" s="139">
        <f>ROUND($C56*D55,2)</f>
        <v>3984.75</v>
      </c>
      <c r="E56" s="139">
        <f>ROUND($C56*E55,2)</f>
        <v>0</v>
      </c>
      <c r="F56" s="139">
        <f>ROUND($C56*F55,2)</f>
        <v>0</v>
      </c>
      <c r="G56" s="139">
        <f>$C56-SUM(D56:F56)</f>
        <v>0</v>
      </c>
    </row>
    <row r="57" spans="1:7">
      <c r="A57" s="204" t="s">
        <v>575</v>
      </c>
      <c r="B57" s="205" t="str">
        <f ca="1">VLOOKUP($A57,'Orçamento Sintético'!$A:$H,4,0)</f>
        <v>ARQUITETURA E ELEMENTOS DE URBANISMO</v>
      </c>
      <c r="C57" s="126">
        <f ca="1">ROUND(C58/$G$396,4)</f>
        <v>0.79139999999999999</v>
      </c>
      <c r="D57" s="140">
        <f>ROUND(D58/$C58,4)</f>
        <v>0.1153</v>
      </c>
      <c r="E57" s="140">
        <f>ROUND(E58/$C58,4)</f>
        <v>0.3548</v>
      </c>
      <c r="F57" s="140">
        <f>ROUND(F58/$C58,4)</f>
        <v>0.36449999999999999</v>
      </c>
      <c r="G57" s="140">
        <f>ROUND(G58/$C58,4)</f>
        <v>0.16539999999999999</v>
      </c>
    </row>
    <row r="58" spans="1:7">
      <c r="A58" s="204"/>
      <c r="B58" s="205"/>
      <c r="C58" s="127">
        <f ca="1">VLOOKUP($A57,'Orçamento Sintético'!$A:$H,8,0)</f>
        <v>635115.79999999993</v>
      </c>
      <c r="D58" s="141">
        <f>D60</f>
        <v>73238.17</v>
      </c>
      <c r="E58" s="141">
        <f>E60</f>
        <v>225312.68999999997</v>
      </c>
      <c r="F58" s="141">
        <f>F60</f>
        <v>231522.13999999998</v>
      </c>
      <c r="G58" s="141">
        <f>G60</f>
        <v>105042.79999999999</v>
      </c>
    </row>
    <row r="59" spans="1:7">
      <c r="A59" s="200" t="s">
        <v>577</v>
      </c>
      <c r="B59" s="201" t="str">
        <f ca="1">VLOOKUP($A59,'Orçamento Sintético'!$A:$H,4,0)</f>
        <v>ARQUITETURA</v>
      </c>
      <c r="C59" s="136">
        <f ca="1">ROUND(C60/$G$396,4)</f>
        <v>0.79139999999999999</v>
      </c>
      <c r="D59" s="136">
        <f>ROUND(D60/$C60,4)</f>
        <v>0.1153</v>
      </c>
      <c r="E59" s="136">
        <f>ROUND(E60/$C60,4)</f>
        <v>0.3548</v>
      </c>
      <c r="F59" s="136">
        <f>ROUND(F60/$C60,4)</f>
        <v>0.36449999999999999</v>
      </c>
      <c r="G59" s="136">
        <f>ROUND(G60/$C60,4)</f>
        <v>0.16539999999999999</v>
      </c>
    </row>
    <row r="60" spans="1:7">
      <c r="A60" s="200"/>
      <c r="B60" s="201"/>
      <c r="C60" s="137">
        <f ca="1">VLOOKUP($A59,'Orçamento Sintético'!$A:$H,8,0)</f>
        <v>635115.79999999993</v>
      </c>
      <c r="D60" s="137">
        <f>D62+D70+D76+D80+D84+D104+D116+D122+D142+D146+D152+D166+D216</f>
        <v>73238.17</v>
      </c>
      <c r="E60" s="137">
        <f>E62+E70+E76+E80+E84+E104+E116+E122+E142+E146+E152+E166+E216</f>
        <v>225312.68999999997</v>
      </c>
      <c r="F60" s="137">
        <f>F62+F70+F76+F80+F84+F104+F116+F122+F142+F146+F152+F166+F216</f>
        <v>231522.13999999998</v>
      </c>
      <c r="G60" s="137">
        <f>G62+G70+G76+G80+G84+G104+G116+G122+G142+G146+G152+G166+G216</f>
        <v>105042.79999999999</v>
      </c>
    </row>
    <row r="61" spans="1:7">
      <c r="A61" s="197" t="s">
        <v>579</v>
      </c>
      <c r="B61" s="206" t="str">
        <f ca="1">VLOOKUP($A61,'Orçamento Sintético'!$A:$H,4,0)</f>
        <v>Paredes</v>
      </c>
      <c r="C61" s="142">
        <f ca="1">ROUND(C62/$G$396,4)</f>
        <v>0.2271</v>
      </c>
      <c r="D61" s="143">
        <f>ROUND(D62/$C62,4)</f>
        <v>0.25240000000000001</v>
      </c>
      <c r="E61" s="143">
        <f>ROUND(E62/$C62,4)</f>
        <v>0.50249999999999995</v>
      </c>
      <c r="F61" s="143">
        <f>ROUND(F62/$C62,4)</f>
        <v>9.8000000000000004E-2</v>
      </c>
      <c r="G61" s="143">
        <f>ROUND(G62/$C62,4)</f>
        <v>0.14710000000000001</v>
      </c>
    </row>
    <row r="62" spans="1:7">
      <c r="A62" s="197"/>
      <c r="B62" s="206"/>
      <c r="C62" s="144">
        <f ca="1">VLOOKUP($A61,'Orçamento Sintético'!$A:$H,8,0)</f>
        <v>182274.93999999997</v>
      </c>
      <c r="D62" s="145">
        <f>D64+D66+D68</f>
        <v>46000.04</v>
      </c>
      <c r="E62" s="145">
        <f>E64+E66+E68</f>
        <v>91600.5</v>
      </c>
      <c r="F62" s="145">
        <f>F64+F66+F68</f>
        <v>17869.759999999998</v>
      </c>
      <c r="G62" s="145">
        <f>G64+G66+G68</f>
        <v>26804.639999999985</v>
      </c>
    </row>
    <row r="63" spans="1:7">
      <c r="A63" s="198" t="s">
        <v>581</v>
      </c>
      <c r="B63" s="202" t="str">
        <f ca="1">VLOOKUP($A63,'Orçamento Sintético'!$A:$H,4,0)</f>
        <v>ALVENARIA DE VEDAÇÃO DE BLOCOS CERÂMICOS FURADOS NA HORIZONTAL DE 9X14X19CM (ESPESSURA 9CM) DE PAREDES COM ÁREA LÍQUIDA MENOR QUE 6M² COM VÃOS E ARGAMASSA DE ASSENTAMENTO COM PREPARO EM BETONEIRA. AF_06/2014</v>
      </c>
      <c r="C63" s="138">
        <f ca="1">ROUND(C64/$G$396,4)</f>
        <v>4.1000000000000003E-3</v>
      </c>
      <c r="D63" s="138">
        <v>0.4</v>
      </c>
      <c r="E63" s="138">
        <v>0.6</v>
      </c>
      <c r="F63" s="138"/>
      <c r="G63" s="138">
        <f>ROUND(G64/$C64,4)</f>
        <v>0</v>
      </c>
    </row>
    <row r="64" spans="1:7">
      <c r="A64" s="198"/>
      <c r="B64" s="203"/>
      <c r="C64" s="139">
        <f ca="1">VLOOKUP($A63,'Orçamento Sintético'!$A:$H,8,0)</f>
        <v>3314.1</v>
      </c>
      <c r="D64" s="139">
        <f>ROUND($C64*D63,2)</f>
        <v>1325.64</v>
      </c>
      <c r="E64" s="139">
        <f>ROUND($C64*E63,2)</f>
        <v>1988.46</v>
      </c>
      <c r="F64" s="139">
        <f>ROUND($C64*F63,2)</f>
        <v>0</v>
      </c>
      <c r="G64" s="139">
        <f>$C64-SUM(D64:F64)</f>
        <v>0</v>
      </c>
    </row>
    <row r="65" spans="1:7">
      <c r="A65" s="198" t="s">
        <v>584</v>
      </c>
      <c r="B65" s="202" t="str">
        <f ca="1">VLOOKUP($A65,'Orçamento Sintético'!$A:$H,4,0)</f>
        <v>FIXAÇÃO (ENCUNHAMENTO) DE ALVENARIA DE VEDAÇÃO COM TIJOLO MACIÇO. AF_03/2016</v>
      </c>
      <c r="C65" s="138">
        <f ca="1">ROUND(C66/$G$396,4)</f>
        <v>2.9999999999999997E-4</v>
      </c>
      <c r="D65" s="138"/>
      <c r="E65" s="138">
        <v>1</v>
      </c>
      <c r="F65" s="138"/>
      <c r="G65" s="138">
        <f>ROUND(G66/$C66,4)</f>
        <v>0</v>
      </c>
    </row>
    <row r="66" spans="1:7">
      <c r="A66" s="198"/>
      <c r="B66" s="203"/>
      <c r="C66" s="139">
        <f ca="1">VLOOKUP($A65,'Orçamento Sintético'!$A:$H,8,0)</f>
        <v>263.23</v>
      </c>
      <c r="D66" s="139">
        <f>ROUND($C66*D65,2)</f>
        <v>0</v>
      </c>
      <c r="E66" s="139">
        <f>ROUND($C66*E65,2)</f>
        <v>263.23</v>
      </c>
      <c r="F66" s="139">
        <f>ROUND($C66*F65,2)</f>
        <v>0</v>
      </c>
      <c r="G66" s="139">
        <f>$C66-SUM(D66:F66)</f>
        <v>0</v>
      </c>
    </row>
    <row r="67" spans="1:7">
      <c r="A67" s="198" t="s">
        <v>587</v>
      </c>
      <c r="B67" s="202" t="str">
        <f ca="1">VLOOKUP($A67,'Orçamento Sintético'!$A:$H,4,0)</f>
        <v>Divisória sanitários e vestiários em laminado estrutural TS (maciço), branco, com e = 10 mm, dupla face decorativa texturizada, modelo Alcoplac Normatizado, fab. Neocom incluindo portas e conjunto de ferragens</v>
      </c>
      <c r="C67" s="138">
        <f ca="1">ROUND(C68/$G$396,4)</f>
        <v>0.22270000000000001</v>
      </c>
      <c r="D67" s="138">
        <v>0.25</v>
      </c>
      <c r="E67" s="138">
        <v>0.5</v>
      </c>
      <c r="F67" s="138">
        <v>0.1</v>
      </c>
      <c r="G67" s="138">
        <f>ROUND(G68/$C68,4)</f>
        <v>0.15</v>
      </c>
    </row>
    <row r="68" spans="1:7">
      <c r="A68" s="198"/>
      <c r="B68" s="203"/>
      <c r="C68" s="139">
        <f ca="1">VLOOKUP($A67,'Orçamento Sintético'!$A:$H,8,0)</f>
        <v>178697.61</v>
      </c>
      <c r="D68" s="139">
        <f>ROUND($C68*D67,2)</f>
        <v>44674.400000000001</v>
      </c>
      <c r="E68" s="139">
        <f>ROUND($C68*E67,2)</f>
        <v>89348.81</v>
      </c>
      <c r="F68" s="139">
        <f>ROUND($C68*F67,2)</f>
        <v>17869.759999999998</v>
      </c>
      <c r="G68" s="139">
        <f>$C68-SUM(D68:F68)</f>
        <v>26804.639999999985</v>
      </c>
    </row>
    <row r="69" spans="1:7">
      <c r="A69" s="197" t="s">
        <v>590</v>
      </c>
      <c r="B69" s="206" t="str">
        <f ca="1">VLOOKUP($A69,'Orçamento Sintético'!$A:$H,4,0)</f>
        <v>Esquadria de madeira</v>
      </c>
      <c r="C69" s="142">
        <f ca="1">ROUND(C70/$G$396,4)</f>
        <v>3.6600000000000001E-2</v>
      </c>
      <c r="D69" s="143">
        <f>ROUND(D70/$C70,4)</f>
        <v>0.5</v>
      </c>
      <c r="E69" s="143">
        <f>ROUND(E70/$C70,4)</f>
        <v>0.39479999999999998</v>
      </c>
      <c r="F69" s="143">
        <f>ROUND(F70/$C70,4)</f>
        <v>0.1052</v>
      </c>
      <c r="G69" s="143">
        <f>ROUND(G70/$C70,4)</f>
        <v>0</v>
      </c>
    </row>
    <row r="70" spans="1:7">
      <c r="A70" s="197"/>
      <c r="B70" s="206"/>
      <c r="C70" s="144">
        <f ca="1">VLOOKUP($A69,'Orçamento Sintético'!$A:$H,8,0)</f>
        <v>29372.7</v>
      </c>
      <c r="D70" s="145">
        <f>D72+D74</f>
        <v>14686.35</v>
      </c>
      <c r="E70" s="145">
        <f>E72+E74</f>
        <v>11597.52</v>
      </c>
      <c r="F70" s="145">
        <f>F72+F74</f>
        <v>3088.83</v>
      </c>
      <c r="G70" s="145">
        <f>G72+G74</f>
        <v>0</v>
      </c>
    </row>
    <row r="71" spans="1:7">
      <c r="A71" s="198" t="s">
        <v>592</v>
      </c>
      <c r="B71" s="202" t="str">
        <f ca="1">VLOOKUP($A71,'Orçamento Sintético'!$A:$H,4,0)</f>
        <v>Porta de madeira (PM), DM 0,80 x 2,10 m, acabamento em laminado melamínico texturizado, inclusive dobradiça, fechadura e grelha</v>
      </c>
      <c r="C71" s="138">
        <f ca="1">ROUND(C72/$G$396,4)</f>
        <v>2.8899999999999999E-2</v>
      </c>
      <c r="D71" s="138">
        <v>0.5</v>
      </c>
      <c r="E71" s="138">
        <v>0.5</v>
      </c>
      <c r="F71" s="138"/>
      <c r="G71" s="138">
        <f>ROUND(G72/$C72,4)</f>
        <v>0</v>
      </c>
    </row>
    <row r="72" spans="1:7">
      <c r="A72" s="198"/>
      <c r="B72" s="203"/>
      <c r="C72" s="139">
        <f ca="1">VLOOKUP($A71,'Orçamento Sintético'!$A:$H,8,0)</f>
        <v>23195.040000000001</v>
      </c>
      <c r="D72" s="139">
        <f>ROUND($C72*D71,2)</f>
        <v>11597.52</v>
      </c>
      <c r="E72" s="139">
        <f>ROUND($C72*E71,2)</f>
        <v>11597.52</v>
      </c>
      <c r="F72" s="139">
        <f>ROUND($C72*F71,2)</f>
        <v>0</v>
      </c>
      <c r="G72" s="139">
        <f>$C72-SUM(D72:F72)</f>
        <v>0</v>
      </c>
    </row>
    <row r="73" spans="1:7">
      <c r="A73" s="198" t="s">
        <v>596</v>
      </c>
      <c r="B73" s="202" t="str">
        <f ca="1">VLOOKUP($A73,'Orçamento Sintético'!$A:$H,4,0)</f>
        <v>Porta de madeira (PM), DM 0,90 x 2,10 m, acabamento em laminado melamínico texturizado, inclusive dobradiça, fechadura, barra de apoio e grelha</v>
      </c>
      <c r="C73" s="138">
        <f ca="1">ROUND(C74/$G$396,4)</f>
        <v>7.7000000000000002E-3</v>
      </c>
      <c r="D73" s="138">
        <v>0.5</v>
      </c>
      <c r="E73" s="138"/>
      <c r="F73" s="138">
        <v>0.5</v>
      </c>
      <c r="G73" s="138">
        <f>ROUND(G74/$C74,4)</f>
        <v>0</v>
      </c>
    </row>
    <row r="74" spans="1:7">
      <c r="A74" s="198"/>
      <c r="B74" s="203"/>
      <c r="C74" s="139">
        <f ca="1">VLOOKUP($A73,'Orçamento Sintético'!$A:$H,8,0)</f>
        <v>6177.66</v>
      </c>
      <c r="D74" s="139">
        <f>ROUND($C74*D73,2)</f>
        <v>3088.83</v>
      </c>
      <c r="E74" s="139">
        <f>ROUND($C74*E73,2)</f>
        <v>0</v>
      </c>
      <c r="F74" s="139">
        <f>ROUND($C74*F73,2)</f>
        <v>3088.83</v>
      </c>
      <c r="G74" s="139">
        <f>$C74-SUM(D74:F74)</f>
        <v>0</v>
      </c>
    </row>
    <row r="75" spans="1:7">
      <c r="A75" s="197" t="s">
        <v>599</v>
      </c>
      <c r="B75" s="206" t="str">
        <f ca="1">VLOOKUP($A75,'Orçamento Sintético'!$A:$H,4,0)</f>
        <v>Esquadria de alumínio</v>
      </c>
      <c r="C75" s="142">
        <f ca="1">ROUND(C76/$G$396,4)</f>
        <v>1.1999999999999999E-3</v>
      </c>
      <c r="D75" s="143">
        <f>ROUND(D76/$C76,4)</f>
        <v>1</v>
      </c>
      <c r="E75" s="143">
        <f>ROUND(E76/$C76,4)</f>
        <v>0</v>
      </c>
      <c r="F75" s="143">
        <f>ROUND(F76/$C76,4)</f>
        <v>0</v>
      </c>
      <c r="G75" s="143">
        <f>ROUND(G76/$C76,4)</f>
        <v>0</v>
      </c>
    </row>
    <row r="76" spans="1:7">
      <c r="A76" s="197"/>
      <c r="B76" s="206"/>
      <c r="C76" s="144">
        <f ca="1">VLOOKUP($A75,'Orçamento Sintético'!$A:$H,8,0)</f>
        <v>997.2</v>
      </c>
      <c r="D76" s="145">
        <f>D78</f>
        <v>997.2</v>
      </c>
      <c r="E76" s="145">
        <f>E78</f>
        <v>0</v>
      </c>
      <c r="F76" s="145">
        <f>F78</f>
        <v>0</v>
      </c>
      <c r="G76" s="145">
        <f>G78</f>
        <v>0</v>
      </c>
    </row>
    <row r="77" spans="1:7">
      <c r="A77" s="198" t="s">
        <v>601</v>
      </c>
      <c r="B77" s="202" t="str">
        <f ca="1">VLOOKUP($A77,'Orçamento Sintético'!$A:$H,4,0)</f>
        <v>PORTA EM ALUMÍNIO DE ABRIR TIPO VENEZIANA COM GUARNIÇÃO, FIXAÇÃO COM PARAFUSOS - FORNECIMENTO E INSTALAÇÃO. AF_12/2019</v>
      </c>
      <c r="C77" s="138">
        <f ca="1">ROUND(C78/$G$396,4)</f>
        <v>1.1999999999999999E-3</v>
      </c>
      <c r="D77" s="138">
        <v>1</v>
      </c>
      <c r="E77" s="138"/>
      <c r="F77" s="138"/>
      <c r="G77" s="138">
        <f>ROUND(G78/$C78,4)</f>
        <v>0</v>
      </c>
    </row>
    <row r="78" spans="1:7">
      <c r="A78" s="198"/>
      <c r="B78" s="203"/>
      <c r="C78" s="139">
        <f ca="1">VLOOKUP($A77,'Orçamento Sintético'!$A:$H,8,0)</f>
        <v>997.2</v>
      </c>
      <c r="D78" s="139">
        <f>ROUND($C78*D77,2)</f>
        <v>997.2</v>
      </c>
      <c r="E78" s="139">
        <f>ROUND($C78*E77,2)</f>
        <v>0</v>
      </c>
      <c r="F78" s="139">
        <f>ROUND($C78*F77,2)</f>
        <v>0</v>
      </c>
      <c r="G78" s="139">
        <f>$C78-SUM(D78:F78)</f>
        <v>0</v>
      </c>
    </row>
    <row r="79" spans="1:7">
      <c r="A79" s="197" t="s">
        <v>604</v>
      </c>
      <c r="B79" s="206" t="str">
        <f ca="1">VLOOKUP($A79,'Orçamento Sintético'!$A:$H,4,0)</f>
        <v>Vidros e Plásticos</v>
      </c>
      <c r="C79" s="142">
        <f ca="1">ROUND(C80/$G$396,4)</f>
        <v>1.32E-2</v>
      </c>
      <c r="D79" s="143">
        <f>ROUND(D80/$C80,4)</f>
        <v>0</v>
      </c>
      <c r="E79" s="143">
        <f>ROUND(E80/$C80,4)</f>
        <v>0</v>
      </c>
      <c r="F79" s="143">
        <f>ROUND(F80/$C80,4)</f>
        <v>0</v>
      </c>
      <c r="G79" s="143">
        <f>ROUND(G80/$C80,4)</f>
        <v>1</v>
      </c>
    </row>
    <row r="80" spans="1:7">
      <c r="A80" s="197"/>
      <c r="B80" s="206"/>
      <c r="C80" s="144">
        <f ca="1">VLOOKUP($A79,'Orçamento Sintético'!$A:$H,8,0)</f>
        <v>10577.56</v>
      </c>
      <c r="D80" s="145">
        <f>D82</f>
        <v>0</v>
      </c>
      <c r="E80" s="145">
        <f>E82</f>
        <v>0</v>
      </c>
      <c r="F80" s="145">
        <f>F82</f>
        <v>0</v>
      </c>
      <c r="G80" s="145">
        <f>G82</f>
        <v>10577.56</v>
      </c>
    </row>
    <row r="81" spans="1:7">
      <c r="A81" s="198" t="s">
        <v>606</v>
      </c>
      <c r="B81" s="202" t="str">
        <f ca="1">VLOOKUP($A81,'Orçamento Sintético'!$A:$H,4,0)</f>
        <v>ESPELHO CRISTAL, ESPESSURA 4MM, COM PARAFUSOS DE FIXACAO, SEM MOLDURA</v>
      </c>
      <c r="C81" s="138">
        <f ca="1">ROUND(C82/$G$396,4)</f>
        <v>1.32E-2</v>
      </c>
      <c r="D81" s="138"/>
      <c r="E81" s="138"/>
      <c r="F81" s="138"/>
      <c r="G81" s="138">
        <f>ROUND(G82/$C82,4)</f>
        <v>1</v>
      </c>
    </row>
    <row r="82" spans="1:7">
      <c r="A82" s="198"/>
      <c r="B82" s="203"/>
      <c r="C82" s="139">
        <f ca="1">VLOOKUP($A81,'Orçamento Sintético'!$A:$H,8,0)</f>
        <v>10577.56</v>
      </c>
      <c r="D82" s="139">
        <f>ROUND($C82*D81,2)</f>
        <v>0</v>
      </c>
      <c r="E82" s="139">
        <f>ROUND($C82*E81,2)</f>
        <v>0</v>
      </c>
      <c r="F82" s="139">
        <f>ROUND($C82*F81,2)</f>
        <v>0</v>
      </c>
      <c r="G82" s="139">
        <f>$C82-SUM(D82:F82)</f>
        <v>10577.56</v>
      </c>
    </row>
    <row r="83" spans="1:7">
      <c r="A83" s="197" t="s">
        <v>609</v>
      </c>
      <c r="B83" s="206" t="str">
        <f ca="1">VLOOKUP($A83,'Orçamento Sintético'!$A:$H,4,0)</f>
        <v>Revestimentos de pisos</v>
      </c>
      <c r="C83" s="142">
        <f ca="1">ROUND(C84/$G$396,4)</f>
        <v>0.14560000000000001</v>
      </c>
      <c r="D83" s="143">
        <f>ROUND(D84/$C84,4)</f>
        <v>7.0699999999999999E-2</v>
      </c>
      <c r="E83" s="143">
        <f>ROUND(E84/$C84,4)</f>
        <v>0.36520000000000002</v>
      </c>
      <c r="F83" s="143">
        <f>ROUND(F84/$C84,4)</f>
        <v>0.56399999999999995</v>
      </c>
      <c r="G83" s="143">
        <f>ROUND(G84/$C84,4)</f>
        <v>0</v>
      </c>
    </row>
    <row r="84" spans="1:7">
      <c r="A84" s="197"/>
      <c r="B84" s="206"/>
      <c r="C84" s="144">
        <f ca="1">VLOOKUP($A83,'Orçamento Sintético'!$A:$H,8,0)</f>
        <v>116812.10999999999</v>
      </c>
      <c r="D84" s="145">
        <f>D86+D88+D90+D92+D94+D96+D98+D100+D102</f>
        <v>8262.85</v>
      </c>
      <c r="E84" s="145">
        <f>E86+E88+E90+E92+E94+E96+E98+E100+E102</f>
        <v>42662.969999999994</v>
      </c>
      <c r="F84" s="145">
        <f>F86+F88+F90+F92+F94+F96+F98+F100+F102</f>
        <v>65886.289999999994</v>
      </c>
      <c r="G84" s="145">
        <f>G86+G88+G90+G92+G94+G96+G98+G100+G102</f>
        <v>0</v>
      </c>
    </row>
    <row r="85" spans="1:7">
      <c r="A85" s="198" t="s">
        <v>611</v>
      </c>
      <c r="B85" s="202" t="str">
        <f ca="1">VLOOKUP($A85,'Orçamento Sintético'!$A:$H,4,0)</f>
        <v>Copia da SINAPI (87640) - Regularização / preparação de superfície horizontal com argamassa, traço 1:3 (cimento e areia), preparo mecânico, espessura média 4cm</v>
      </c>
      <c r="C85" s="138">
        <f ca="1">ROUND(C86/$G$396,4)</f>
        <v>2.6200000000000001E-2</v>
      </c>
      <c r="D85" s="138">
        <v>0.15</v>
      </c>
      <c r="E85" s="138">
        <v>0.35</v>
      </c>
      <c r="F85" s="138">
        <v>0.5</v>
      </c>
      <c r="G85" s="138">
        <f>ROUND(G86/$C86,4)</f>
        <v>0</v>
      </c>
    </row>
    <row r="86" spans="1:7">
      <c r="A86" s="198"/>
      <c r="B86" s="203"/>
      <c r="C86" s="139">
        <f ca="1">VLOOKUP($A85,'Orçamento Sintético'!$A:$H,8,0)</f>
        <v>21041.67</v>
      </c>
      <c r="D86" s="139">
        <f>ROUND($C86*D85,2)</f>
        <v>3156.25</v>
      </c>
      <c r="E86" s="139">
        <f>ROUND($C86*E85,2)</f>
        <v>7364.58</v>
      </c>
      <c r="F86" s="139">
        <f>ROUND($C86*F85,2)</f>
        <v>10520.84</v>
      </c>
      <c r="G86" s="139">
        <f>$C86-SUM(D86:F86)</f>
        <v>0</v>
      </c>
    </row>
    <row r="87" spans="1:7">
      <c r="A87" s="198" t="s">
        <v>614</v>
      </c>
      <c r="B87" s="202" t="str">
        <f ca="1">VLOOKUP($A87,'Orçamento Sintético'!$A:$H,4,0)</f>
        <v>Copia da SINAPI (87263) - Porcelanato 60x60cm, linha Mineral (cod. 22285E), cor Argento, acabamento natural, fab. Portobello</v>
      </c>
      <c r="C87" s="138">
        <f ca="1">ROUND(C88/$G$396,4)</f>
        <v>4.2299999999999997E-2</v>
      </c>
      <c r="D87" s="138"/>
      <c r="E87" s="138">
        <v>0.4</v>
      </c>
      <c r="F87" s="138">
        <v>0.6</v>
      </c>
      <c r="G87" s="138">
        <f>ROUND(G88/$C88,4)</f>
        <v>0</v>
      </c>
    </row>
    <row r="88" spans="1:7">
      <c r="A88" s="198"/>
      <c r="B88" s="203"/>
      <c r="C88" s="139">
        <f ca="1">VLOOKUP($A87,'Orçamento Sintético'!$A:$H,8,0)</f>
        <v>33981.18</v>
      </c>
      <c r="D88" s="139">
        <f>ROUND($C88*D87,2)</f>
        <v>0</v>
      </c>
      <c r="E88" s="139">
        <f>ROUND($C88*E87,2)</f>
        <v>13592.47</v>
      </c>
      <c r="F88" s="139">
        <f>ROUND($C88*F87,2)</f>
        <v>20388.71</v>
      </c>
      <c r="G88" s="139">
        <f>$C88-SUM(D88:F88)</f>
        <v>0</v>
      </c>
    </row>
    <row r="89" spans="1:7">
      <c r="A89" s="198" t="s">
        <v>617</v>
      </c>
      <c r="B89" s="202" t="str">
        <f ca="1">VLOOKUP($A89,'Orçamento Sintético'!$A:$H,4,0)</f>
        <v>Copia da SINAPI (88650) - Rodapé em porcelanato cinza escuro, DM 20x90cm, linha Mineral, cor Argento, acabamento natural, ref. 21447E, fab. Portobello</v>
      </c>
      <c r="C89" s="138">
        <f ca="1">ROUND(C90/$G$396,4)</f>
        <v>5.5999999999999999E-3</v>
      </c>
      <c r="D89" s="138"/>
      <c r="E89" s="138">
        <v>0.3</v>
      </c>
      <c r="F89" s="138">
        <v>0.7</v>
      </c>
      <c r="G89" s="138">
        <f>ROUND(G90/$C90,4)</f>
        <v>0</v>
      </c>
    </row>
    <row r="90" spans="1:7">
      <c r="A90" s="198"/>
      <c r="B90" s="203"/>
      <c r="C90" s="139">
        <f ca="1">VLOOKUP($A89,'Orçamento Sintético'!$A:$H,8,0)</f>
        <v>4505.49</v>
      </c>
      <c r="D90" s="139">
        <f>ROUND($C90*D89,2)</f>
        <v>0</v>
      </c>
      <c r="E90" s="139">
        <f>ROUND($C90*E89,2)</f>
        <v>1351.65</v>
      </c>
      <c r="F90" s="139">
        <f>ROUND($C90*F89,2)</f>
        <v>3153.84</v>
      </c>
      <c r="G90" s="139">
        <f>$C90-SUM(D90:F90)</f>
        <v>0</v>
      </c>
    </row>
    <row r="91" spans="1:7">
      <c r="A91" s="198" t="s">
        <v>620</v>
      </c>
      <c r="B91" s="202" t="str">
        <f ca="1">VLOOKUP($A91,'Orçamento Sintético'!$A:$H,4,0)</f>
        <v>Copia da SINAPI (87263) - Porcelanato 60x60cm, linha Mineral (cod. 22281E), cor Portland, acabamento natural, fab. Portobello</v>
      </c>
      <c r="C91" s="138">
        <f ca="1">ROUND(C92/$G$396,4)</f>
        <v>2.5000000000000001E-2</v>
      </c>
      <c r="D91" s="138"/>
      <c r="E91" s="138">
        <v>0.4</v>
      </c>
      <c r="F91" s="138">
        <v>0.6</v>
      </c>
      <c r="G91" s="138">
        <f>ROUND(G92/$C92,4)</f>
        <v>0</v>
      </c>
    </row>
    <row r="92" spans="1:7">
      <c r="A92" s="198"/>
      <c r="B92" s="203"/>
      <c r="C92" s="139">
        <f ca="1">VLOOKUP($A91,'Orçamento Sintético'!$A:$H,8,0)</f>
        <v>20035.12</v>
      </c>
      <c r="D92" s="139">
        <f>ROUND($C92*D91,2)</f>
        <v>0</v>
      </c>
      <c r="E92" s="139">
        <f>ROUND($C92*E91,2)</f>
        <v>8014.05</v>
      </c>
      <c r="F92" s="139">
        <f>ROUND($C92*F91,2)</f>
        <v>12021.07</v>
      </c>
      <c r="G92" s="139">
        <f>$C92-SUM(D92:F92)</f>
        <v>0</v>
      </c>
    </row>
    <row r="93" spans="1:7">
      <c r="A93" s="198" t="s">
        <v>623</v>
      </c>
      <c r="B93" s="202" t="str">
        <f ca="1">VLOOKUP($A93,'Orçamento Sintético'!$A:$H,4,0)</f>
        <v>Copia da SINAPI (88650) - Rodapé cinza claro acabamento natural, dimensões 20x90cm, Portobello - Linha Mineral, cor Portland - cód 21445E</v>
      </c>
      <c r="C93" s="138">
        <f ca="1">ROUND(C94/$G$396,4)</f>
        <v>6.4000000000000003E-3</v>
      </c>
      <c r="D93" s="138"/>
      <c r="E93" s="138">
        <v>0.3</v>
      </c>
      <c r="F93" s="138">
        <v>0.7</v>
      </c>
      <c r="G93" s="138">
        <f>ROUND(G94/$C94,4)</f>
        <v>0</v>
      </c>
    </row>
    <row r="94" spans="1:7">
      <c r="A94" s="198"/>
      <c r="B94" s="203"/>
      <c r="C94" s="139">
        <f ca="1">VLOOKUP($A93,'Orçamento Sintético'!$A:$H,8,0)</f>
        <v>5166</v>
      </c>
      <c r="D94" s="139">
        <f>ROUND($C94*D93,2)</f>
        <v>0</v>
      </c>
      <c r="E94" s="139">
        <f>ROUND($C94*E93,2)</f>
        <v>1549.8</v>
      </c>
      <c r="F94" s="139">
        <f>ROUND($C94*F93,2)</f>
        <v>3616.2</v>
      </c>
      <c r="G94" s="139">
        <f>$C94-SUM(D94:F94)</f>
        <v>0</v>
      </c>
    </row>
    <row r="95" spans="1:7">
      <c r="A95" s="198" t="s">
        <v>626</v>
      </c>
      <c r="B95" s="202" t="str">
        <f ca="1">VLOOKUP($A95,'Orçamento Sintético'!$A:$H,4,0)</f>
        <v>Copia da CPOS (21.02.311) - Piso vinílico autoportante em placas de 50x50cm, linha Square, Coleção Acoustic, cor cinza, ref. 24560032, fab. Tarkett, inclusive massa autonivelante e=3mm</v>
      </c>
      <c r="C95" s="138">
        <f ca="1">ROUND(C96/$G$396,4)</f>
        <v>2.86E-2</v>
      </c>
      <c r="D95" s="138"/>
      <c r="E95" s="138">
        <v>0.4</v>
      </c>
      <c r="F95" s="138">
        <v>0.6</v>
      </c>
      <c r="G95" s="138">
        <f>ROUND(G96/$C96,4)</f>
        <v>0</v>
      </c>
    </row>
    <row r="96" spans="1:7">
      <c r="A96" s="198"/>
      <c r="B96" s="203"/>
      <c r="C96" s="139">
        <f ca="1">VLOOKUP($A95,'Orçamento Sintético'!$A:$H,8,0)</f>
        <v>22968.58</v>
      </c>
      <c r="D96" s="139">
        <f>ROUND($C96*D95,2)</f>
        <v>0</v>
      </c>
      <c r="E96" s="139">
        <f>ROUND($C96*E95,2)</f>
        <v>9187.43</v>
      </c>
      <c r="F96" s="139">
        <f>ROUND($C96*F95,2)</f>
        <v>13781.15</v>
      </c>
      <c r="G96" s="139">
        <f>$C96-SUM(D96:F96)</f>
        <v>0</v>
      </c>
    </row>
    <row r="97" spans="1:7">
      <c r="A97" s="198" t="s">
        <v>629</v>
      </c>
      <c r="B97" s="202" t="str">
        <f ca="1">VLOOKUP($A97,'Orçamento Sintético'!$A:$H,4,0)</f>
        <v>Cóipa SINAPI (72183+72137) - Piso em concreto estrutural de 25MPa, acabamento desempenado, espessura de 10cm, armado com tela soldada Q196 barra 5mm</v>
      </c>
      <c r="C97" s="138">
        <f ca="1">ROUND(C98/$G$396,4)</f>
        <v>5.8999999999999999E-3</v>
      </c>
      <c r="D97" s="138">
        <v>1</v>
      </c>
      <c r="E97" s="138"/>
      <c r="F97" s="138"/>
      <c r="G97" s="138">
        <f>ROUND(G98/$C98,4)</f>
        <v>0</v>
      </c>
    </row>
    <row r="98" spans="1:7">
      <c r="A98" s="198"/>
      <c r="B98" s="203"/>
      <c r="C98" s="139">
        <f ca="1">VLOOKUP($A97,'Orçamento Sintético'!$A:$H,8,0)</f>
        <v>4759.92</v>
      </c>
      <c r="D98" s="139">
        <f>ROUND($C98*D97,2)</f>
        <v>4759.92</v>
      </c>
      <c r="E98" s="139">
        <f>ROUND($C98*E97,2)</f>
        <v>0</v>
      </c>
      <c r="F98" s="139">
        <f>ROUND($C98*F97,2)</f>
        <v>0</v>
      </c>
      <c r="G98" s="139">
        <f>$C98-SUM(D98:F98)</f>
        <v>0</v>
      </c>
    </row>
    <row r="99" spans="1:7">
      <c r="A99" s="198" t="s">
        <v>632</v>
      </c>
      <c r="B99" s="202" t="str">
        <f ca="1">VLOOKUP($A99,'Orçamento Sintético'!$A:$H,4,0)</f>
        <v>Lastro de brita nº 1, espessura de 5cm, incluindo lona plástica para isolar o lastro do solo</v>
      </c>
      <c r="C99" s="138">
        <f ca="1">ROUND(C100/$G$396,4)</f>
        <v>4.0000000000000002E-4</v>
      </c>
      <c r="D99" s="138">
        <v>1</v>
      </c>
      <c r="E99" s="138"/>
      <c r="F99" s="138"/>
      <c r="G99" s="138">
        <f>ROUND(G100/$C100,4)</f>
        <v>0</v>
      </c>
    </row>
    <row r="100" spans="1:7">
      <c r="A100" s="198"/>
      <c r="B100" s="203"/>
      <c r="C100" s="139">
        <f ca="1">VLOOKUP($A99,'Orçamento Sintético'!$A:$H,8,0)</f>
        <v>346.68</v>
      </c>
      <c r="D100" s="139">
        <f>ROUND($C100*D99,2)</f>
        <v>346.68</v>
      </c>
      <c r="E100" s="139">
        <f>ROUND($C100*E99,2)</f>
        <v>0</v>
      </c>
      <c r="F100" s="139">
        <f>ROUND($C100*F99,2)</f>
        <v>0</v>
      </c>
      <c r="G100" s="139">
        <f>$C100-SUM(D100:F100)</f>
        <v>0</v>
      </c>
    </row>
    <row r="101" spans="1:7">
      <c r="A101" s="198" t="s">
        <v>635</v>
      </c>
      <c r="B101" s="202" t="str">
        <f ca="1">VLOOKUP($A101,'Orçamento Sintético'!$A:$H,4,0)</f>
        <v>Copia da SINAPI (87263) - Porcelanato para escada 32 x 60 cm com friso, linha Mineral Técnica (cód. 21757E), cor Argento, acabamento natural Fab. Portobello</v>
      </c>
      <c r="C101" s="138">
        <f ca="1">ROUND(C102/$G$396,4)</f>
        <v>5.0000000000000001E-3</v>
      </c>
      <c r="D101" s="4" t="s">
        <v>416</v>
      </c>
      <c r="E101" s="138">
        <v>0.4</v>
      </c>
      <c r="F101" s="138">
        <v>0.6</v>
      </c>
      <c r="G101" s="138">
        <f>ROUND(G102/$C102,4)</f>
        <v>0</v>
      </c>
    </row>
    <row r="102" spans="1:7">
      <c r="A102" s="198"/>
      <c r="B102" s="203"/>
      <c r="C102" s="139">
        <f ca="1">VLOOKUP($A101,'Orçamento Sintético'!$A:$H,8,0)</f>
        <v>4007.47</v>
      </c>
      <c r="D102" s="125"/>
      <c r="E102" s="139">
        <f>ROUND($C102*E101,2)</f>
        <v>1602.99</v>
      </c>
      <c r="F102" s="139">
        <f>ROUND($C102*F101,2)</f>
        <v>2404.48</v>
      </c>
      <c r="G102" s="139">
        <f>$C102-SUM(D102:F102)</f>
        <v>0</v>
      </c>
    </row>
    <row r="103" spans="1:7">
      <c r="A103" s="197" t="s">
        <v>638</v>
      </c>
      <c r="B103" s="206" t="str">
        <f ca="1">VLOOKUP($A103,'Orçamento Sintético'!$A:$H,4,0)</f>
        <v>Revestimentos de paredes</v>
      </c>
      <c r="C103" s="142">
        <f ca="1">ROUND(C104/$G$396,4)</f>
        <v>7.7399999999999997E-2</v>
      </c>
      <c r="D103" s="143">
        <f>ROUND(D104/$C104,4)</f>
        <v>2.01E-2</v>
      </c>
      <c r="E103" s="143">
        <f>ROUND(E104/$C104,4)</f>
        <v>0.34039999999999998</v>
      </c>
      <c r="F103" s="143">
        <f>ROUND(F104/$C104,4)</f>
        <v>0.44290000000000002</v>
      </c>
      <c r="G103" s="143">
        <f>ROUND(G104/$C104,4)</f>
        <v>0.19650000000000001</v>
      </c>
    </row>
    <row r="104" spans="1:7">
      <c r="A104" s="197"/>
      <c r="B104" s="206"/>
      <c r="C104" s="144">
        <f ca="1">VLOOKUP($A103,'Orçamento Sintético'!$A:$H,8,0)</f>
        <v>62139.06</v>
      </c>
      <c r="D104" s="145">
        <f>D106+D108+D110+D112+D114</f>
        <v>1251.78</v>
      </c>
      <c r="E104" s="145">
        <f>E106+E108+E110+E112+E114</f>
        <v>21154.579999999998</v>
      </c>
      <c r="F104" s="145">
        <f>F106+F108+F110+F112+F114</f>
        <v>27521.75</v>
      </c>
      <c r="G104" s="145">
        <f>G106+G108+G110+G112+G114</f>
        <v>12210.950000000004</v>
      </c>
    </row>
    <row r="105" spans="1:7">
      <c r="A105" s="198" t="s">
        <v>640</v>
      </c>
      <c r="B105" s="202" t="str">
        <f ca="1">VLOOKUP($A105,'Orçamento Sintético'!$A:$H,4,0)</f>
        <v>CHAPISCO APLICADO EM ALVENARIAS E ESTRUTURAS DE CONCRETO INTERNAS, COM COLHER DE PEDREIRO.  ARGAMASSA TRAÇO 1:3 COM PREPARO EM BETONEIRA 400L. AF_06/2014</v>
      </c>
      <c r="C105" s="138">
        <f ca="1">ROUND(C106/$G$396,4)</f>
        <v>2.9999999999999997E-4</v>
      </c>
      <c r="D105" s="138">
        <v>0.7</v>
      </c>
      <c r="E105" s="138">
        <v>0.3</v>
      </c>
      <c r="F105" s="138"/>
      <c r="G105" s="138">
        <f>ROUND(G106/$C106,4)</f>
        <v>0</v>
      </c>
    </row>
    <row r="106" spans="1:7">
      <c r="A106" s="198"/>
      <c r="B106" s="203"/>
      <c r="C106" s="139">
        <f ca="1">VLOOKUP($A105,'Orçamento Sintético'!$A:$H,8,0)</f>
        <v>205.8</v>
      </c>
      <c r="D106" s="139">
        <f>ROUND($C106*D105,2)</f>
        <v>144.06</v>
      </c>
      <c r="E106" s="139">
        <f>ROUND($C106*E105,2)</f>
        <v>61.74</v>
      </c>
      <c r="F106" s="139">
        <f>ROUND($C106*F105,2)</f>
        <v>0</v>
      </c>
      <c r="G106" s="139">
        <f>$C106-SUM(D106:F106)</f>
        <v>0</v>
      </c>
    </row>
    <row r="107" spans="1:7">
      <c r="A107" s="198" t="s">
        <v>643</v>
      </c>
      <c r="B107" s="202" t="str">
        <f ca="1">VLOOKUP($A107,'Orçamento Sintético'!$A:$H,4,0)</f>
        <v>(COMPOSIÇÃO REPRESENTATIVA) DO SERVIÇO DE EMBOÇO/MASSA ÚNICA, APLICADO MANUALMENTE, TRAÇO 1:2:8, EM BETONEIRA DE 400L, PAREDES INTERNAS, COM EXECUÇÃO DE TALISCAS, EDIFICAÇÃO HABITACIONAL UNIFAMILIAR (CASAS) E EDIFICAÇÃO PÚBLICA PADRÃO. AF_12/2014</v>
      </c>
      <c r="C107" s="138">
        <f ca="1">ROUND(C108/$G$396,4)</f>
        <v>2.3E-3</v>
      </c>
      <c r="D107" s="138">
        <v>0.6</v>
      </c>
      <c r="E107" s="138">
        <v>0.4</v>
      </c>
      <c r="F107" s="138"/>
      <c r="G107" s="138">
        <f>ROUND(G108/$C108,4)</f>
        <v>0</v>
      </c>
    </row>
    <row r="108" spans="1:7">
      <c r="A108" s="198"/>
      <c r="B108" s="203"/>
      <c r="C108" s="139">
        <f ca="1">VLOOKUP($A107,'Orçamento Sintético'!$A:$H,8,0)</f>
        <v>1846.2</v>
      </c>
      <c r="D108" s="139">
        <f>ROUND($C108*D107,2)</f>
        <v>1107.72</v>
      </c>
      <c r="E108" s="139">
        <f>ROUND($C108*E107,2)</f>
        <v>738.48</v>
      </c>
      <c r="F108" s="139">
        <f>ROUND($C108*F107,2)</f>
        <v>0</v>
      </c>
      <c r="G108" s="139">
        <f>$C108-SUM(D108:F108)</f>
        <v>0</v>
      </c>
    </row>
    <row r="109" spans="1:7">
      <c r="A109" s="198" t="s">
        <v>646</v>
      </c>
      <c r="B109" s="202" t="str">
        <f ca="1">VLOOKUP($A109,'Orçamento Sintético'!$A:$H,4,0)</f>
        <v>Cópia SINAPI (72200) - Laminado melamínico, acabamento texturizado, Polar, espessura 1,3mm, referência L190, fab. Fórmica</v>
      </c>
      <c r="C109" s="138">
        <f ca="1">ROUND(C110/$G$396,4)</f>
        <v>5.0700000000000002E-2</v>
      </c>
      <c r="D109" s="138"/>
      <c r="E109" s="138">
        <v>0.3</v>
      </c>
      <c r="F109" s="138">
        <v>0.4</v>
      </c>
      <c r="G109" s="138">
        <f>ROUND(G110/$C110,4)</f>
        <v>0.3</v>
      </c>
    </row>
    <row r="110" spans="1:7">
      <c r="A110" s="198"/>
      <c r="B110" s="203"/>
      <c r="C110" s="139">
        <f ca="1">VLOOKUP($A109,'Orçamento Sintético'!$A:$H,8,0)</f>
        <v>40703.19</v>
      </c>
      <c r="D110" s="139">
        <f>ROUND($C110*D109,2)</f>
        <v>0</v>
      </c>
      <c r="E110" s="139">
        <f>ROUND($C110*E109,2)</f>
        <v>12210.96</v>
      </c>
      <c r="F110" s="139">
        <f>ROUND($C110*F109,2)</f>
        <v>16281.28</v>
      </c>
      <c r="G110" s="139">
        <f>$C110-SUM(D110:F110)</f>
        <v>12210.950000000004</v>
      </c>
    </row>
    <row r="111" spans="1:7">
      <c r="A111" s="198" t="s">
        <v>649</v>
      </c>
      <c r="B111" s="202" t="str">
        <f ca="1">VLOOKUP($A111,'Orçamento Sintético'!$A:$H,4,0)</f>
        <v>Copia da SINAPI (87242) - Cerâmica grês, 30x60cm, linha White Home 97745E, cor Bianco Bold, fab. Portobello</v>
      </c>
      <c r="C111" s="138">
        <f ca="1">ROUND(C112/$G$396,4)</f>
        <v>2.3999999999999998E-3</v>
      </c>
      <c r="D111" s="138"/>
      <c r="E111" s="138">
        <v>0.6</v>
      </c>
      <c r="F111" s="138">
        <v>0.4</v>
      </c>
      <c r="G111" s="138">
        <f>ROUND(G112/$C112,4)</f>
        <v>0</v>
      </c>
    </row>
    <row r="112" spans="1:7">
      <c r="A112" s="198"/>
      <c r="B112" s="203"/>
      <c r="C112" s="139">
        <f ca="1">VLOOKUP($A111,'Orçamento Sintético'!$A:$H,8,0)</f>
        <v>1949.25</v>
      </c>
      <c r="D112" s="139">
        <f>ROUND($C112*D111,2)</f>
        <v>0</v>
      </c>
      <c r="E112" s="139">
        <f>ROUND($C112*E111,2)</f>
        <v>1169.55</v>
      </c>
      <c r="F112" s="139">
        <f>ROUND($C112*F111,2)</f>
        <v>779.7</v>
      </c>
      <c r="G112" s="139">
        <f>$C112-SUM(D112:F112)</f>
        <v>0</v>
      </c>
    </row>
    <row r="113" spans="1:7">
      <c r="A113" s="198" t="s">
        <v>652</v>
      </c>
      <c r="B113" s="202" t="str">
        <f ca="1">VLOOKUP($A113,'Orçamento Sintético'!$A:$H,4,0)</f>
        <v>Cópia SINAPI (87242) - Pastilha de porcelana 5,0x5,0cm, linha Engenharia, cor Boráx, fab. Atlas (ref.SG8414), assentada com argamassa pré-fabricada, incluindo rejuntamento</v>
      </c>
      <c r="C113" s="138">
        <f ca="1">ROUND(C114/$G$396,4)</f>
        <v>2.1700000000000001E-2</v>
      </c>
      <c r="D113" s="138"/>
      <c r="E113" s="138">
        <v>0.4</v>
      </c>
      <c r="F113" s="138">
        <v>0.6</v>
      </c>
      <c r="G113" s="138">
        <f>ROUND(G114/$C114,4)</f>
        <v>0</v>
      </c>
    </row>
    <row r="114" spans="1:7">
      <c r="A114" s="198"/>
      <c r="B114" s="203"/>
      <c r="C114" s="139">
        <f ca="1">VLOOKUP($A113,'Orçamento Sintético'!$A:$H,8,0)</f>
        <v>17434.62</v>
      </c>
      <c r="D114" s="139">
        <f>ROUND($C114*D113,2)</f>
        <v>0</v>
      </c>
      <c r="E114" s="139">
        <f>ROUND($C114*E113,2)</f>
        <v>6973.85</v>
      </c>
      <c r="F114" s="139">
        <f>ROUND($C114*F113,2)</f>
        <v>10460.77</v>
      </c>
      <c r="G114" s="139">
        <f>$C114-SUM(D114:F114)</f>
        <v>0</v>
      </c>
    </row>
    <row r="115" spans="1:7">
      <c r="A115" s="197" t="s">
        <v>655</v>
      </c>
      <c r="B115" s="206" t="str">
        <f ca="1">VLOOKUP($A115,'Orçamento Sintético'!$A:$H,4,0)</f>
        <v>Revestimentos de forro</v>
      </c>
      <c r="C115" s="142">
        <f ca="1">ROUND(C116/$G$396,4)</f>
        <v>2.1000000000000001E-2</v>
      </c>
      <c r="D115" s="143">
        <f>ROUND(D116/$C116,4)</f>
        <v>0</v>
      </c>
      <c r="E115" s="143">
        <f>ROUND(E116/$C116,4)</f>
        <v>0.2843</v>
      </c>
      <c r="F115" s="143">
        <f>ROUND(F116/$C116,4)</f>
        <v>0.45300000000000001</v>
      </c>
      <c r="G115" s="143">
        <f>ROUND(G116/$C116,4)</f>
        <v>0.26269999999999999</v>
      </c>
    </row>
    <row r="116" spans="1:7">
      <c r="A116" s="197"/>
      <c r="B116" s="206"/>
      <c r="C116" s="144">
        <f ca="1">VLOOKUP($A115,'Orçamento Sintético'!$A:$H,8,0)</f>
        <v>16858.77</v>
      </c>
      <c r="D116" s="145">
        <f>D118+D120</f>
        <v>0</v>
      </c>
      <c r="E116" s="145">
        <f>E118+E120</f>
        <v>4793.4500000000007</v>
      </c>
      <c r="F116" s="145">
        <f>F118+F120</f>
        <v>7636.85</v>
      </c>
      <c r="G116" s="145">
        <f>G118+G120</f>
        <v>4428.4699999999993</v>
      </c>
    </row>
    <row r="117" spans="1:7">
      <c r="A117" s="198" t="s">
        <v>657</v>
      </c>
      <c r="B117" s="202" t="str">
        <f ca="1">VLOOKUP($A117,'Orçamento Sintético'!$A:$H,4,0)</f>
        <v>Forro estruturado em placas de gesso acartonado, modelo D-112 unidirecional - 1ST 12,5/BR</v>
      </c>
      <c r="C117" s="138">
        <f ca="1">ROUND(C118/$G$396,4)</f>
        <v>1.77E-2</v>
      </c>
      <c r="D117" s="138"/>
      <c r="E117" s="138">
        <v>0.3</v>
      </c>
      <c r="F117" s="138">
        <v>0.5</v>
      </c>
      <c r="G117" s="138">
        <f>ROUND(G118/$C118,4)</f>
        <v>0.2</v>
      </c>
    </row>
    <row r="118" spans="1:7">
      <c r="A118" s="198"/>
      <c r="B118" s="203"/>
      <c r="C118" s="139">
        <f ca="1">VLOOKUP($A117,'Orçamento Sintético'!$A:$H,8,0)</f>
        <v>14217</v>
      </c>
      <c r="D118" s="139">
        <f>ROUND($C118*D117,2)</f>
        <v>0</v>
      </c>
      <c r="E118" s="139">
        <f>ROUND($C118*E117,2)</f>
        <v>4265.1000000000004</v>
      </c>
      <c r="F118" s="139">
        <f>ROUND($C118*F117,2)</f>
        <v>7108.5</v>
      </c>
      <c r="G118" s="139">
        <f>$C118-SUM(D118:F118)</f>
        <v>2843.3999999999996</v>
      </c>
    </row>
    <row r="119" spans="1:7">
      <c r="A119" s="198" t="s">
        <v>660</v>
      </c>
      <c r="B119" s="202" t="str">
        <f ca="1">VLOOKUP($A119,'Orçamento Sintético'!$A:$H,4,0)</f>
        <v>Copia da SINAPI (96121) - Perfil tabica fechada, lisa, formato z, em aço galvanizado natural, largura total na horizontal 40mm, para estrutura forro drywall</v>
      </c>
      <c r="C119" s="138">
        <f ca="1">ROUND(C120/$G$396,4)</f>
        <v>3.3E-3</v>
      </c>
      <c r="D119" s="138"/>
      <c r="E119" s="138">
        <v>0.2</v>
      </c>
      <c r="F119" s="138">
        <v>0.2</v>
      </c>
      <c r="G119" s="138">
        <f>ROUND(G120/$C120,4)</f>
        <v>0.6</v>
      </c>
    </row>
    <row r="120" spans="1:7">
      <c r="A120" s="198"/>
      <c r="B120" s="203"/>
      <c r="C120" s="139">
        <f ca="1">VLOOKUP($A119,'Orçamento Sintético'!$A:$H,8,0)</f>
        <v>2641.77</v>
      </c>
      <c r="D120" s="139">
        <f>ROUND($C120*D119,2)</f>
        <v>0</v>
      </c>
      <c r="E120" s="139">
        <f>ROUND($C120*E119,2)</f>
        <v>528.35</v>
      </c>
      <c r="F120" s="139">
        <f>ROUND($C120*F119,2)</f>
        <v>528.35</v>
      </c>
      <c r="G120" s="139">
        <f>$C120-SUM(D120:F120)</f>
        <v>1585.07</v>
      </c>
    </row>
    <row r="121" spans="1:7">
      <c r="A121" s="197" t="s">
        <v>663</v>
      </c>
      <c r="B121" s="206" t="str">
        <f ca="1">VLOOKUP($A121,'Orçamento Sintético'!$A:$H,4,0)</f>
        <v>Pinturas</v>
      </c>
      <c r="C121" s="142">
        <f ca="1">ROUND(C122/$G$396,4)</f>
        <v>1.78E-2</v>
      </c>
      <c r="D121" s="143">
        <f>ROUND(D122/$C122,4)</f>
        <v>0</v>
      </c>
      <c r="E121" s="143">
        <f>ROUND(E122/$C122,4)</f>
        <v>0.1928</v>
      </c>
      <c r="F121" s="143">
        <f>ROUND(F122/$C122,4)</f>
        <v>0.52439999999999998</v>
      </c>
      <c r="G121" s="143">
        <f>ROUND(G122/$C122,4)</f>
        <v>0.2828</v>
      </c>
    </row>
    <row r="122" spans="1:7">
      <c r="A122" s="197"/>
      <c r="B122" s="206"/>
      <c r="C122" s="144">
        <f ca="1">VLOOKUP($A121,'Orçamento Sintético'!$A:$H,8,0)</f>
        <v>14256.47</v>
      </c>
      <c r="D122" s="145">
        <f>D124+D126+D128+D130+D132+D134+D136+D138+D140</f>
        <v>0</v>
      </c>
      <c r="E122" s="145">
        <f>E124+E126+E128+E130+E132+E134+E136+E138+E140</f>
        <v>2748.3599999999997</v>
      </c>
      <c r="F122" s="145">
        <f>F124+F126+F128+F130+F132+F134+F136+F138+F140</f>
        <v>7476.5099999999993</v>
      </c>
      <c r="G122" s="145">
        <f>G124+G126+G128+G130+G132+G134+G136+G138+G140</f>
        <v>4031.5999999999995</v>
      </c>
    </row>
    <row r="123" spans="1:7">
      <c r="A123" s="198" t="s">
        <v>665</v>
      </c>
      <c r="B123" s="202" t="str">
        <f ca="1">VLOOKUP($A123,'Orçamento Sintético'!$A:$H,4,0)</f>
        <v>APLICAÇÃO MANUAL DE PINTURA COM TINTA LÁTEX PVA EM TETO, DUAS DEMÃOS. AF_06/2014</v>
      </c>
      <c r="C123" s="138">
        <f ca="1">ROUND(C124/$G$396,4)</f>
        <v>2.8E-3</v>
      </c>
      <c r="D123" s="138"/>
      <c r="E123" s="138"/>
      <c r="F123" s="138">
        <v>0.4</v>
      </c>
      <c r="G123" s="138">
        <f>ROUND(G124/$C124,4)</f>
        <v>0.6</v>
      </c>
    </row>
    <row r="124" spans="1:7">
      <c r="A124" s="198"/>
      <c r="B124" s="203"/>
      <c r="C124" s="139">
        <f ca="1">VLOOKUP($A123,'Orçamento Sintético'!$A:$H,8,0)</f>
        <v>2239.65</v>
      </c>
      <c r="D124" s="139">
        <f>ROUND($C124*D123,2)</f>
        <v>0</v>
      </c>
      <c r="E124" s="139">
        <f>ROUND($C124*E123,2)</f>
        <v>0</v>
      </c>
      <c r="F124" s="139">
        <f>ROUND($C124*F123,2)</f>
        <v>895.86</v>
      </c>
      <c r="G124" s="139">
        <f>$C124-SUM(D124:F124)</f>
        <v>1343.79</v>
      </c>
    </row>
    <row r="125" spans="1:7">
      <c r="A125" s="198" t="s">
        <v>668</v>
      </c>
      <c r="B125" s="202" t="str">
        <f ca="1">VLOOKUP($A125,'Orçamento Sintético'!$A:$H,4,0)</f>
        <v>APLICAÇÃO E LIXAMENTO DE MASSA LÁTEX EM TETO, DUAS DEMÃOS. AF_06/2014</v>
      </c>
      <c r="C125" s="138">
        <f ca="1">ROUND(C126/$G$396,4)</f>
        <v>4.4999999999999997E-3</v>
      </c>
      <c r="D125" s="138"/>
      <c r="E125" s="138">
        <v>0.2</v>
      </c>
      <c r="F125" s="138">
        <v>0.6</v>
      </c>
      <c r="G125" s="138">
        <f>ROUND(G126/$C126,4)</f>
        <v>0.2</v>
      </c>
    </row>
    <row r="126" spans="1:7">
      <c r="A126" s="198"/>
      <c r="B126" s="203"/>
      <c r="C126" s="139">
        <f ca="1">VLOOKUP($A125,'Orçamento Sintético'!$A:$H,8,0)</f>
        <v>3636</v>
      </c>
      <c r="D126" s="139">
        <f>ROUND($C126*D125,2)</f>
        <v>0</v>
      </c>
      <c r="E126" s="139">
        <f>ROUND($C126*E125,2)</f>
        <v>727.2</v>
      </c>
      <c r="F126" s="139">
        <f>ROUND($C126*F125,2)</f>
        <v>2181.6</v>
      </c>
      <c r="G126" s="139">
        <f>$C126-SUM(D126:F126)</f>
        <v>727.19999999999982</v>
      </c>
    </row>
    <row r="127" spans="1:7">
      <c r="A127" s="198" t="s">
        <v>671</v>
      </c>
      <c r="B127" s="202" t="str">
        <f ca="1">VLOOKUP($A127,'Orçamento Sintético'!$A:$H,4,0)</f>
        <v>APLICAÇÃO MANUAL DE PINTURA COM TINTA LÁTEX ACRÍLICA EM PAREDES, DUAS DEMÃOS. AF_06/2014</v>
      </c>
      <c r="C127" s="138">
        <f ca="1">ROUND(C128/$G$396,4)</f>
        <v>7.1999999999999998E-3</v>
      </c>
      <c r="D127" s="138"/>
      <c r="E127" s="138">
        <v>0.2</v>
      </c>
      <c r="F127" s="138">
        <v>0.6</v>
      </c>
      <c r="G127" s="138">
        <f>ROUND(G128/$C128,4)</f>
        <v>0.2</v>
      </c>
    </row>
    <row r="128" spans="1:7">
      <c r="A128" s="198"/>
      <c r="B128" s="203"/>
      <c r="C128" s="139">
        <f ca="1">VLOOKUP($A127,'Orçamento Sintético'!$A:$H,8,0)</f>
        <v>5744.32</v>
      </c>
      <c r="D128" s="139">
        <f>ROUND($C128*D127,2)</f>
        <v>0</v>
      </c>
      <c r="E128" s="139">
        <f>ROUND($C128*E127,2)</f>
        <v>1148.8599999999999</v>
      </c>
      <c r="F128" s="139">
        <f>ROUND($C128*F127,2)</f>
        <v>3446.59</v>
      </c>
      <c r="G128" s="139">
        <f>$C128-SUM(D128:F128)</f>
        <v>1148.8699999999999</v>
      </c>
    </row>
    <row r="129" spans="1:7">
      <c r="A129" s="198" t="s">
        <v>674</v>
      </c>
      <c r="B129" s="202" t="str">
        <f ca="1">VLOOKUP($A129,'Orçamento Sintético'!$A:$H,4,0)</f>
        <v>APLICAÇÃO E LIXAMENTO DE MASSA LÁTEX EM PAREDES, DUAS DEMÃOS. AF_06/2014</v>
      </c>
      <c r="C129" s="138">
        <f ca="1">ROUND(C130/$G$396,4)</f>
        <v>1E-3</v>
      </c>
      <c r="D129" s="138"/>
      <c r="E129" s="138">
        <v>0.2</v>
      </c>
      <c r="F129" s="138">
        <v>0.7</v>
      </c>
      <c r="G129" s="138">
        <f>ROUND(G130/$C130,4)</f>
        <v>0.1</v>
      </c>
    </row>
    <row r="130" spans="1:7">
      <c r="A130" s="198"/>
      <c r="B130" s="203"/>
      <c r="C130" s="139">
        <f ca="1">VLOOKUP($A129,'Orçamento Sintético'!$A:$H,8,0)</f>
        <v>780.57</v>
      </c>
      <c r="D130" s="139">
        <f t="shared" ref="D130:F138" si="0">ROUND($C130*D129,2)</f>
        <v>0</v>
      </c>
      <c r="E130" s="139">
        <f>ROUND($C130*E129,2)</f>
        <v>156.11000000000001</v>
      </c>
      <c r="F130" s="139">
        <f>ROUND($C130*F129,2)</f>
        <v>546.4</v>
      </c>
      <c r="G130" s="139">
        <f>$C130-SUM(D130:F130)</f>
        <v>78.060000000000059</v>
      </c>
    </row>
    <row r="131" spans="1:7">
      <c r="A131" s="198" t="s">
        <v>677</v>
      </c>
      <c r="B131" s="202" t="str">
        <f ca="1">VLOOKUP($A131,'Orçamento Sintético'!$A:$H,4,0)</f>
        <v>PINTURA COM TINTA ALQUÍDICA DE ACABAMENTO (ESMALTE SINTÉTICO ACETINADO) APLICADA A ROLO OU PINCEL SOBRE SUPERFÍCIES METÁLICAS (EXCETO PERFIL) EXECUTADO EM OBRA (02 DEMÃOS). AF_01/2020</v>
      </c>
      <c r="C131" s="138">
        <f ca="1">ROUND(C132/$G$396,4)</f>
        <v>5.9999999999999995E-4</v>
      </c>
      <c r="D131" s="138"/>
      <c r="E131" s="138"/>
      <c r="F131" s="138"/>
      <c r="G131" s="138">
        <f>ROUND(G132/$C132,4)</f>
        <v>1</v>
      </c>
    </row>
    <row r="132" spans="1:7">
      <c r="A132" s="198"/>
      <c r="B132" s="203"/>
      <c r="C132" s="139">
        <f ca="1">VLOOKUP($A131,'Orçamento Sintético'!$A:$H,8,0)</f>
        <v>492.48</v>
      </c>
      <c r="D132" s="139">
        <f t="shared" si="0"/>
        <v>0</v>
      </c>
      <c r="E132" s="139">
        <f t="shared" si="0"/>
        <v>0</v>
      </c>
      <c r="F132" s="139">
        <f t="shared" si="0"/>
        <v>0</v>
      </c>
      <c r="G132" s="139">
        <f>$C132-SUM(D132:F132)</f>
        <v>492.48</v>
      </c>
    </row>
    <row r="133" spans="1:7">
      <c r="A133" s="198" t="s">
        <v>680</v>
      </c>
      <c r="B133" s="202" t="str">
        <f ca="1">VLOOKUP($A133,'Orçamento Sintético'!$A:$H,4,0)</f>
        <v>PINTURA COM TINTA ALQUÍDICA DE FUNDO (TIPO ZARCÃO) APLICADA A ROLO OU PINCEL SOBRE SUPERFÍCIES METÁLICAS (EXCETO PERFIL) EXECUTADO EM OBRA (POR DEMÃO). AF_01/2020</v>
      </c>
      <c r="C133" s="138">
        <f ca="1">ROUND(C134/$G$396,4)</f>
        <v>2.9999999999999997E-4</v>
      </c>
      <c r="D133" s="138"/>
      <c r="E133" s="138"/>
      <c r="F133" s="138"/>
      <c r="G133" s="138">
        <f>ROUND(G134/$C134,4)</f>
        <v>1</v>
      </c>
    </row>
    <row r="134" spans="1:7">
      <c r="A134" s="198"/>
      <c r="B134" s="203"/>
      <c r="C134" s="139">
        <f ca="1">VLOOKUP($A133,'Orçamento Sintético'!$A:$H,8,0)</f>
        <v>241.2</v>
      </c>
      <c r="D134" s="139">
        <f t="shared" si="0"/>
        <v>0</v>
      </c>
      <c r="E134" s="139">
        <f t="shared" si="0"/>
        <v>0</v>
      </c>
      <c r="F134" s="139">
        <f t="shared" si="0"/>
        <v>0</v>
      </c>
      <c r="G134" s="139">
        <f>$C134-SUM(D134:F134)</f>
        <v>241.2</v>
      </c>
    </row>
    <row r="135" spans="1:7">
      <c r="A135" s="198" t="s">
        <v>683</v>
      </c>
      <c r="B135" s="202" t="str">
        <f ca="1">VLOOKUP($A135,'Orçamento Sintético'!$A:$H,4,0)</f>
        <v>PINTURA ACRILICA EM PISO CIMENTADO DUAS DEMAOS</v>
      </c>
      <c r="C135" s="138">
        <f ca="1">ROUND(C136/$G$396,4)</f>
        <v>6.9999999999999999E-4</v>
      </c>
      <c r="D135" s="138"/>
      <c r="E135" s="138">
        <v>1</v>
      </c>
      <c r="F135" s="138"/>
      <c r="G135" s="138">
        <f>ROUND(G136/$C136,4)</f>
        <v>0</v>
      </c>
    </row>
    <row r="136" spans="1:7">
      <c r="A136" s="198"/>
      <c r="B136" s="203"/>
      <c r="C136" s="139">
        <f ca="1">VLOOKUP($A135,'Orçamento Sintético'!$A:$H,8,0)</f>
        <v>542.16</v>
      </c>
      <c r="D136" s="139">
        <f t="shared" si="0"/>
        <v>0</v>
      </c>
      <c r="E136" s="139">
        <f t="shared" si="0"/>
        <v>542.16</v>
      </c>
      <c r="F136" s="139">
        <f t="shared" si="0"/>
        <v>0</v>
      </c>
      <c r="G136" s="139">
        <f>$C136-SUM(D136:F136)</f>
        <v>0</v>
      </c>
    </row>
    <row r="137" spans="1:7">
      <c r="A137" s="198" t="s">
        <v>686</v>
      </c>
      <c r="B137" s="202" t="str">
        <f ca="1">VLOOKUP($A137,'Orçamento Sintético'!$A:$H,4,0)</f>
        <v>APLICAÇÃO DE FUNDO SELADOR ACRÍLICO EM TETO, UMA DEMÃO. AF_06/2014</v>
      </c>
      <c r="C137" s="138">
        <f ca="1">ROUND(C138/$G$396,4)</f>
        <v>5.0000000000000001E-4</v>
      </c>
      <c r="D137" s="138"/>
      <c r="E137" s="138">
        <v>0.3</v>
      </c>
      <c r="F137" s="138">
        <v>0.7</v>
      </c>
      <c r="G137" s="138">
        <f>ROUND(G138/$C138,4)</f>
        <v>0</v>
      </c>
    </row>
    <row r="138" spans="1:7">
      <c r="A138" s="198"/>
      <c r="B138" s="203"/>
      <c r="C138" s="139">
        <f ca="1">VLOOKUP($A137,'Orçamento Sintético'!$A:$H,8,0)</f>
        <v>432</v>
      </c>
      <c r="D138" s="139">
        <f t="shared" si="0"/>
        <v>0</v>
      </c>
      <c r="E138" s="139">
        <f t="shared" si="0"/>
        <v>129.6</v>
      </c>
      <c r="F138" s="139">
        <f t="shared" si="0"/>
        <v>302.39999999999998</v>
      </c>
      <c r="G138" s="139">
        <f>$C138-SUM(D138:F138)</f>
        <v>0</v>
      </c>
    </row>
    <row r="139" spans="1:7">
      <c r="A139" s="198" t="s">
        <v>689</v>
      </c>
      <c r="B139" s="202" t="str">
        <f ca="1">VLOOKUP($A139,'Orçamento Sintético'!$A:$H,4,0)</f>
        <v>APLICAÇÃO DE FUNDO SELADOR ACRÍLICO EM PAREDES, UMA DEMÃO. AF_06/2014</v>
      </c>
      <c r="C139" s="138">
        <f ca="1">ROUND(C140/$G$396,4)</f>
        <v>2.0000000000000001E-4</v>
      </c>
      <c r="D139" s="138"/>
      <c r="E139" s="138">
        <v>0.3</v>
      </c>
      <c r="F139" s="138">
        <v>0.7</v>
      </c>
      <c r="G139" s="138">
        <f>ROUND(G140/$C140,4)</f>
        <v>0</v>
      </c>
    </row>
    <row r="140" spans="1:7">
      <c r="A140" s="198"/>
      <c r="B140" s="203"/>
      <c r="C140" s="139">
        <f ca="1">VLOOKUP($A139,'Orçamento Sintético'!$A:$H,8,0)</f>
        <v>148.09</v>
      </c>
      <c r="D140" s="139">
        <f>ROUND($C140*D139,2)</f>
        <v>0</v>
      </c>
      <c r="E140" s="139">
        <f>ROUND($C140*E139,2)</f>
        <v>44.43</v>
      </c>
      <c r="F140" s="139">
        <f>ROUND($C140*F139,2)</f>
        <v>103.66</v>
      </c>
      <c r="G140" s="139">
        <f>$C140-SUM(D140:F140)</f>
        <v>0</v>
      </c>
    </row>
    <row r="141" spans="1:7">
      <c r="A141" s="197" t="s">
        <v>692</v>
      </c>
      <c r="B141" s="206" t="str">
        <f ca="1">VLOOKUP($A141,'Orçamento Sintético'!$A:$H,4,0)</f>
        <v>Impermeabilizações</v>
      </c>
      <c r="C141" s="142">
        <f ca="1">ROUND(C142/$G$396,4)</f>
        <v>4.4999999999999997E-3</v>
      </c>
      <c r="D141" s="143">
        <f>ROUND(D142/$C142,4)</f>
        <v>0</v>
      </c>
      <c r="E141" s="143">
        <f>ROUND(E142/$C142,4)</f>
        <v>1</v>
      </c>
      <c r="F141" s="143">
        <f>ROUND(F142/$C142,4)</f>
        <v>0</v>
      </c>
      <c r="G141" s="143">
        <f>ROUND(G142/$C142,4)</f>
        <v>0</v>
      </c>
    </row>
    <row r="142" spans="1:7">
      <c r="A142" s="197"/>
      <c r="B142" s="206"/>
      <c r="C142" s="144">
        <f ca="1">VLOOKUP($A141,'Orçamento Sintético'!$A:$H,8,0)</f>
        <v>3584.16</v>
      </c>
      <c r="D142" s="145">
        <f>D144</f>
        <v>0</v>
      </c>
      <c r="E142" s="145">
        <f>E144</f>
        <v>3584.16</v>
      </c>
      <c r="F142" s="145">
        <f>F144</f>
        <v>0</v>
      </c>
      <c r="G142" s="145">
        <f>G144</f>
        <v>0</v>
      </c>
    </row>
    <row r="143" spans="1:7">
      <c r="A143" s="198" t="s">
        <v>694</v>
      </c>
      <c r="B143" s="202" t="str">
        <f ca="1">VLOOKUP($A143,'Orçamento Sintético'!$A:$H,4,0)</f>
        <v>IMPERMEABILIZAÇÃO DE SUPERFÍCIE COM ARGAMASSA POLIMÉRICA / MEMBRANA ACRÍLICA, 3 DEMÃOS. AF_06/2018</v>
      </c>
      <c r="C143" s="138">
        <f ca="1">ROUND(C144/$G$396,4)</f>
        <v>4.4999999999999997E-3</v>
      </c>
      <c r="D143" s="138"/>
      <c r="E143" s="138">
        <v>1</v>
      </c>
      <c r="F143" s="138"/>
      <c r="G143" s="138">
        <f>ROUND(G144/$C144,4)</f>
        <v>0</v>
      </c>
    </row>
    <row r="144" spans="1:7">
      <c r="A144" s="198"/>
      <c r="B144" s="203"/>
      <c r="C144" s="139">
        <f ca="1">VLOOKUP($A143,'Orçamento Sintético'!$A:$H,8,0)</f>
        <v>3584.16</v>
      </c>
      <c r="D144" s="139">
        <f>ROUND($C144*D143,2)</f>
        <v>0</v>
      </c>
      <c r="E144" s="139">
        <f>ROUND($C144*E143,2)</f>
        <v>3584.16</v>
      </c>
      <c r="F144" s="139">
        <f>ROUND($C144*F143,2)</f>
        <v>0</v>
      </c>
      <c r="G144" s="139">
        <f>$C144-SUM(D144:F144)</f>
        <v>0</v>
      </c>
    </row>
    <row r="145" spans="1:7">
      <c r="A145" s="197" t="s">
        <v>697</v>
      </c>
      <c r="B145" s="207" t="str">
        <f ca="1">VLOOKUP($A145,'Orçamento Sintético'!$A:$H,4,0)</f>
        <v>Acabamentos e Arremates</v>
      </c>
      <c r="C145" s="142">
        <f ca="1">ROUND(C146/$G$396,4)</f>
        <v>5.4999999999999997E-3</v>
      </c>
      <c r="D145" s="143">
        <f>ROUND(D146/$C146,4)</f>
        <v>0.46289999999999998</v>
      </c>
      <c r="E145" s="143">
        <f>ROUND(E146/$C146,4)</f>
        <v>0.19839999999999999</v>
      </c>
      <c r="F145" s="143">
        <f>ROUND(F146/$C146,4)</f>
        <v>0</v>
      </c>
      <c r="G145" s="143">
        <f>ROUND(G146/$C146,4)</f>
        <v>0.3387</v>
      </c>
    </row>
    <row r="146" spans="1:7">
      <c r="A146" s="197"/>
      <c r="B146" s="208"/>
      <c r="C146" s="144">
        <f ca="1">VLOOKUP($A145,'Orçamento Sintético'!$A:$H,8,0)</f>
        <v>4406.8600000000006</v>
      </c>
      <c r="D146" s="145">
        <f>D148+D150</f>
        <v>2039.95</v>
      </c>
      <c r="E146" s="145">
        <f>E148+E150</f>
        <v>874.26</v>
      </c>
      <c r="F146" s="145">
        <f>F148+F150</f>
        <v>0</v>
      </c>
      <c r="G146" s="145">
        <f>G148+G150</f>
        <v>1492.65</v>
      </c>
    </row>
    <row r="147" spans="1:7">
      <c r="A147" s="198" t="s">
        <v>699</v>
      </c>
      <c r="B147" s="202" t="str">
        <f ca="1">VLOOKUP($A147,'Orçamento Sintético'!$A:$H,4,0)</f>
        <v>SOLEIRA EM GRANITO, LARGURA 15 CM, ESPESSURA 2,0 CM. AF_06/2018</v>
      </c>
      <c r="C147" s="138">
        <f ca="1">ROUND(C148/$G$396,4)</f>
        <v>3.5999999999999999E-3</v>
      </c>
      <c r="D147" s="138">
        <v>0.7</v>
      </c>
      <c r="E147" s="138">
        <v>0.3</v>
      </c>
      <c r="F147" s="138"/>
      <c r="G147" s="138">
        <f>ROUND(G148/$C148,4)</f>
        <v>0</v>
      </c>
    </row>
    <row r="148" spans="1:7">
      <c r="A148" s="198"/>
      <c r="B148" s="203"/>
      <c r="C148" s="139">
        <f ca="1">VLOOKUP($A147,'Orçamento Sintético'!$A:$H,8,0)</f>
        <v>2914.21</v>
      </c>
      <c r="D148" s="139">
        <f>ROUND($C148*D147,2)</f>
        <v>2039.95</v>
      </c>
      <c r="E148" s="139">
        <f>ROUND($C148*E147,2)</f>
        <v>874.26</v>
      </c>
      <c r="F148" s="139">
        <f t="shared" ref="D148:F150" si="1">ROUND($C148*F147,2)</f>
        <v>0</v>
      </c>
      <c r="G148" s="139">
        <f>$C148-SUM(D148:F148)</f>
        <v>0</v>
      </c>
    </row>
    <row r="149" spans="1:7">
      <c r="A149" s="198" t="s">
        <v>702</v>
      </c>
      <c r="B149" s="202" t="str">
        <f ca="1">VLOOKUP($A149,'Orçamento Sintético'!$A:$H,4,0)</f>
        <v>Copia da SETOP (PIS-FAI-005) - Fita de alerta antiderrapante com faixa fosforescente, para tráfego alto de pessoas, largura de 50mm, cor amarela, ref. Safety Walk linha Neon, fab. 3M</v>
      </c>
      <c r="C149" s="138">
        <f ca="1">ROUND(C150/$G$396,4)</f>
        <v>1.9E-3</v>
      </c>
      <c r="D149" s="138"/>
      <c r="E149" s="138"/>
      <c r="F149" s="138"/>
      <c r="G149" s="138">
        <f>ROUND(G150/$C150,4)</f>
        <v>1</v>
      </c>
    </row>
    <row r="150" spans="1:7">
      <c r="A150" s="198"/>
      <c r="B150" s="203"/>
      <c r="C150" s="139">
        <f ca="1">VLOOKUP($A149,'Orçamento Sintético'!$A:$H,8,0)</f>
        <v>1492.65</v>
      </c>
      <c r="D150" s="139">
        <f t="shared" si="1"/>
        <v>0</v>
      </c>
      <c r="E150" s="139">
        <f t="shared" si="1"/>
        <v>0</v>
      </c>
      <c r="F150" s="139">
        <f t="shared" si="1"/>
        <v>0</v>
      </c>
      <c r="G150" s="139">
        <f>$C150-SUM(D150:F150)</f>
        <v>1492.65</v>
      </c>
    </row>
    <row r="151" spans="1:7">
      <c r="A151" s="197" t="s">
        <v>705</v>
      </c>
      <c r="B151" s="206" t="str">
        <f ca="1">VLOOKUP($A151,'Orçamento Sintético'!$A:$H,4,0)</f>
        <v>Equipamentos, Metais e Acessórios</v>
      </c>
      <c r="C151" s="142">
        <f ca="1">ROUND(C152/$G$396,4)</f>
        <v>9.4899999999999998E-2</v>
      </c>
      <c r="D151" s="143">
        <f>ROUND(D152/$C152,4)</f>
        <v>0</v>
      </c>
      <c r="E151" s="143">
        <f>ROUND(E152/$C152,4)</f>
        <v>0.46400000000000002</v>
      </c>
      <c r="F151" s="143">
        <f>ROUND(F152/$C152,4)</f>
        <v>0.53380000000000005</v>
      </c>
      <c r="G151" s="143">
        <f>ROUND(G152/$C152,4)</f>
        <v>2.3E-3</v>
      </c>
    </row>
    <row r="152" spans="1:7">
      <c r="A152" s="197"/>
      <c r="B152" s="206"/>
      <c r="C152" s="144">
        <f ca="1">VLOOKUP($A151,'Orçamento Sintético'!$A:$H,8,0)</f>
        <v>76140.2</v>
      </c>
      <c r="D152" s="145">
        <f>D154+D156+D158+D160+D162+D164</f>
        <v>0</v>
      </c>
      <c r="E152" s="145">
        <f>E154+E156+E158+E160+E162+E164</f>
        <v>35325.61</v>
      </c>
      <c r="F152" s="145">
        <f>F154+F156+F158+F160+F162+F164</f>
        <v>40642.449999999997</v>
      </c>
      <c r="G152" s="145">
        <f>G154+G156+G158+G160+G162+G164</f>
        <v>172.13999999999774</v>
      </c>
    </row>
    <row r="153" spans="1:7">
      <c r="A153" s="198" t="s">
        <v>707</v>
      </c>
      <c r="B153" s="202" t="str">
        <f ca="1">VLOOKUP($A153,'Orçamento Sintético'!$A:$H,4,0)</f>
        <v>Corrimão duplo em tubo de aço inox acab. escovado Ø1,5" (3,81cm) - fixado em alvenaria</v>
      </c>
      <c r="C153" s="138">
        <f ca="1">ROUND(C154/$G$396,4)</f>
        <v>1.5699999999999999E-2</v>
      </c>
      <c r="D153" s="138"/>
      <c r="E153" s="138">
        <v>0.5</v>
      </c>
      <c r="F153" s="138">
        <v>0.5</v>
      </c>
      <c r="G153" s="138">
        <f>ROUND(G154/$C154,4)</f>
        <v>0</v>
      </c>
    </row>
    <row r="154" spans="1:7">
      <c r="A154" s="198"/>
      <c r="B154" s="203"/>
      <c r="C154" s="139">
        <f ca="1">VLOOKUP($A153,'Orçamento Sintético'!$A:$H,8,0)</f>
        <v>12573.75</v>
      </c>
      <c r="D154" s="139">
        <f>ROUND($C154*D153,2)</f>
        <v>0</v>
      </c>
      <c r="E154" s="139">
        <f>ROUND($C154*E153,2)</f>
        <v>6286.88</v>
      </c>
      <c r="F154" s="139">
        <f>ROUND($C154*F153,2)</f>
        <v>6286.88</v>
      </c>
      <c r="G154" s="139">
        <f>$C154-SUM(D154:F154)</f>
        <v>-1.0000000000218279E-2</v>
      </c>
    </row>
    <row r="155" spans="1:7">
      <c r="A155" s="198" t="s">
        <v>710</v>
      </c>
      <c r="B155" s="202" t="str">
        <f ca="1">VLOOKUP($A155,'Orçamento Sintético'!$A:$H,4,0)</f>
        <v>Cópia da Sinapi (99855) - Corrimão simples em tubo de aço inox acab. escovado Ø1,5" (3,81cm) - fixado em alvenaria ou guarda corpo</v>
      </c>
      <c r="C155" s="138">
        <f ca="1">ROUND(C156/$G$396,4)</f>
        <v>1.77E-2</v>
      </c>
      <c r="D155" s="138"/>
      <c r="E155" s="138">
        <v>0.5</v>
      </c>
      <c r="F155" s="138">
        <v>0.5</v>
      </c>
      <c r="G155" s="138">
        <f>ROUND(G156/$C156,4)</f>
        <v>0</v>
      </c>
    </row>
    <row r="156" spans="1:7">
      <c r="A156" s="198"/>
      <c r="B156" s="203"/>
      <c r="C156" s="139">
        <f ca="1">VLOOKUP($A155,'Orçamento Sintético'!$A:$H,8,0)</f>
        <v>14241.7</v>
      </c>
      <c r="D156" s="139">
        <f>ROUND($C156*D155,2)</f>
        <v>0</v>
      </c>
      <c r="E156" s="139">
        <f>ROUND($C156*E155,2)</f>
        <v>7120.85</v>
      </c>
      <c r="F156" s="139">
        <f>ROUND($C156*F155,2)</f>
        <v>7120.85</v>
      </c>
      <c r="G156" s="139">
        <f>$C156-SUM(D156:F156)</f>
        <v>0</v>
      </c>
    </row>
    <row r="157" spans="1:7">
      <c r="A157" s="198" t="s">
        <v>713</v>
      </c>
      <c r="B157" s="202" t="str">
        <f ca="1">VLOOKUP($A157,'Orçamento Sintético'!$A:$H,4,0)</f>
        <v>Guarda-corpo h=1,10m, em tubo de aço inox, acab. escovado, Ø2" (5,08cm) e vidro temperado laminado de segurança 10mm incolor</v>
      </c>
      <c r="C157" s="138">
        <f ca="1">ROUND(C158/$G$396,4)</f>
        <v>5.1999999999999998E-2</v>
      </c>
      <c r="D157" s="138"/>
      <c r="E157" s="138">
        <v>0.5</v>
      </c>
      <c r="F157" s="138">
        <v>0.5</v>
      </c>
      <c r="G157" s="138">
        <f>ROUND(G158/$C158,4)</f>
        <v>0</v>
      </c>
    </row>
    <row r="158" spans="1:7">
      <c r="A158" s="198"/>
      <c r="B158" s="203"/>
      <c r="C158" s="139">
        <f ca="1">VLOOKUP($A157,'Orçamento Sintético'!$A:$H,8,0)</f>
        <v>41692.75</v>
      </c>
      <c r="D158" s="139">
        <f>ROUND($C158*D157,2)</f>
        <v>0</v>
      </c>
      <c r="E158" s="139">
        <f>ROUND($C158*E157,2)</f>
        <v>20846.38</v>
      </c>
      <c r="F158" s="139">
        <f>ROUND($C158*F157,2)</f>
        <v>20846.38</v>
      </c>
      <c r="G158" s="139">
        <f>$C158-SUM(D158:F158)</f>
        <v>-1.0000000002037268E-2</v>
      </c>
    </row>
    <row r="159" spans="1:7">
      <c r="A159" s="198" t="s">
        <v>716</v>
      </c>
      <c r="B159" s="202" t="str">
        <f ca="1">VLOOKUP($A159,'Orçamento Sintético'!$A:$H,4,0)</f>
        <v>Complemento de corrimão simples para duplo 1 1/2", de aço galvanizado para pintura, fixado em alvenaria ou guarda corpo</v>
      </c>
      <c r="C159" s="138">
        <f ca="1">ROUND(C160/$G$396,4)</f>
        <v>6.6E-3</v>
      </c>
      <c r="D159" s="138"/>
      <c r="E159" s="138"/>
      <c r="F159" s="138">
        <v>1</v>
      </c>
      <c r="G159" s="138">
        <f>ROUND(G160/$C160,4)</f>
        <v>0</v>
      </c>
    </row>
    <row r="160" spans="1:7">
      <c r="A160" s="198"/>
      <c r="B160" s="203"/>
      <c r="C160" s="139">
        <f ca="1">VLOOKUP($A159,'Orçamento Sintético'!$A:$H,8,0)</f>
        <v>5316.84</v>
      </c>
      <c r="D160" s="139">
        <f>ROUND($C160*D159,2)</f>
        <v>0</v>
      </c>
      <c r="E160" s="139">
        <f>ROUND($C160*E159,2)</f>
        <v>0</v>
      </c>
      <c r="F160" s="139">
        <f>ROUND($C160*F159,2)</f>
        <v>5316.84</v>
      </c>
      <c r="G160" s="139">
        <f>$C160-SUM(D160:F160)</f>
        <v>0</v>
      </c>
    </row>
    <row r="161" spans="1:7">
      <c r="A161" s="198" t="s">
        <v>719</v>
      </c>
      <c r="B161" s="202" t="str">
        <f ca="1">VLOOKUP($A161,'Orçamento Sintético'!$A:$H,4,0)</f>
        <v>Cópia SINAPI 99855 -Corrimão duplo de Ø 1.1/2" (38,1mm) em tubo de aço industrial, para pintura esmalte. Instalado em alvenaria</v>
      </c>
      <c r="C161" s="138">
        <f ca="1">ROUND(C162/$G$396,4)</f>
        <v>2.7000000000000001E-3</v>
      </c>
      <c r="D161" s="138"/>
      <c r="E161" s="138">
        <v>0.5</v>
      </c>
      <c r="F161" s="138">
        <v>0.5</v>
      </c>
      <c r="G161" s="138">
        <f>ROUND(G162/$C162,4)</f>
        <v>0</v>
      </c>
    </row>
    <row r="162" spans="1:7">
      <c r="A162" s="198"/>
      <c r="B162" s="203"/>
      <c r="C162" s="139">
        <f ca="1">VLOOKUP($A161,'Orçamento Sintético'!$A:$H,8,0)</f>
        <v>2143</v>
      </c>
      <c r="D162" s="139">
        <f>ROUND($C162*D161,2)</f>
        <v>0</v>
      </c>
      <c r="E162" s="139">
        <f>ROUND($C162*E161,2)</f>
        <v>1071.5</v>
      </c>
      <c r="F162" s="139">
        <f>ROUND($C162*F161,2)</f>
        <v>1071.5</v>
      </c>
      <c r="G162" s="139">
        <f>$C162-SUM(D162:F162)</f>
        <v>0</v>
      </c>
    </row>
    <row r="163" spans="1:7">
      <c r="A163" s="198" t="s">
        <v>722</v>
      </c>
      <c r="B163" s="202" t="str">
        <f ca="1">VLOOKUP($A163,'Orçamento Sintético'!$A:$H,4,0)</f>
        <v>Plaquetas de sinalização em braile em placas de alumínio, escrita em alfabeto braile, identificando o pavimento em que o usuário se encontra, referência: Andaluz</v>
      </c>
      <c r="C163" s="138">
        <f ca="1">ROUND(C164/$G$396,4)</f>
        <v>2.0000000000000001E-4</v>
      </c>
      <c r="D163" s="138"/>
      <c r="E163" s="138"/>
      <c r="F163" s="138"/>
      <c r="G163" s="138">
        <f>ROUND(G164/$C164,4)</f>
        <v>1</v>
      </c>
    </row>
    <row r="164" spans="1:7">
      <c r="A164" s="198"/>
      <c r="B164" s="203"/>
      <c r="C164" s="139">
        <f ca="1">VLOOKUP($A163,'Orçamento Sintético'!$A:$H,8,0)</f>
        <v>172.16</v>
      </c>
      <c r="D164" s="139">
        <f>ROUND($C164*D163,2)</f>
        <v>0</v>
      </c>
      <c r="E164" s="139">
        <f>ROUND($C164*E163,2)</f>
        <v>0</v>
      </c>
      <c r="F164" s="139">
        <f>ROUND($C164*F163,2)</f>
        <v>0</v>
      </c>
      <c r="G164" s="139">
        <f>$C164-SUM(D164:F164)</f>
        <v>172.16</v>
      </c>
    </row>
    <row r="165" spans="1:7">
      <c r="A165" s="197" t="s">
        <v>725</v>
      </c>
      <c r="B165" s="207" t="str">
        <f ca="1">VLOOKUP($A165,'Orçamento Sintético'!$A:$H,4,0)</f>
        <v>Sanitários e Vestiários</v>
      </c>
      <c r="C165" s="142">
        <f ca="1">ROUND(C166/$G$396,4)</f>
        <v>0.13819999999999999</v>
      </c>
      <c r="D165" s="143">
        <f>ROUND(D166/$C166,4)</f>
        <v>0</v>
      </c>
      <c r="E165" s="143">
        <f>ROUND(E166/$C166,4)</f>
        <v>9.8900000000000002E-2</v>
      </c>
      <c r="F165" s="143">
        <f>ROUND(F166/$C166,4)</f>
        <v>0.50009999999999999</v>
      </c>
      <c r="G165" s="143">
        <f>ROUND(G166/$C166,4)</f>
        <v>0.40089999999999998</v>
      </c>
    </row>
    <row r="166" spans="1:7">
      <c r="A166" s="197"/>
      <c r="B166" s="208"/>
      <c r="C166" s="144">
        <f ca="1">VLOOKUP($A165,'Orçamento Sintético'!$A:$H,8,0)</f>
        <v>110890.42</v>
      </c>
      <c r="D166" s="145">
        <f>D168+D170+D172+D174+D176+D178+D180+D182+D184+D186+D188+D190+D192+D194+D196+D198+D200+D202+D204+D206+D208+D210+D212+D214</f>
        <v>0</v>
      </c>
      <c r="E166" s="145">
        <f>E168+E170+E172+E174+E176+E178+E180+E182+E184+E186+E188+E190+E192+E194+E196+E198+E200+E202+E204+E206+E208+E210+E212+E214</f>
        <v>10971.279999999999</v>
      </c>
      <c r="F166" s="145">
        <f>F168+F170+F172+F174+F176+F178+F180+F182+F184+F186+F188+F190+F192+F194+F196+F198+F200+F202+F204+F206+F208+F210+F212+F214</f>
        <v>55458.77</v>
      </c>
      <c r="G166" s="145">
        <f>G168+G170+G172+G174+G176+G178+G180+G182+G184+G186+G188+G190+G192+G194+G196+G198+G200+G202+G204+G206+G208+G210+G212+G214</f>
        <v>44460.37</v>
      </c>
    </row>
    <row r="167" spans="1:7">
      <c r="A167" s="198" t="s">
        <v>727</v>
      </c>
      <c r="B167" s="202" t="str">
        <f ca="1">VLOOKUP($A167,'Orçamento Sintético'!$A:$H,4,0)</f>
        <v>Copia da SINAPI (86904) - Lavatório de semi-encaixe (padrão), branco, fixado sobre a bancada. Linha Monte Carlo, cód.:L82.17, fab. Deca ou similar equivalante</v>
      </c>
      <c r="C167" s="138">
        <f ca="1">ROUND(C168/$G$396,4)</f>
        <v>8.3999999999999995E-3</v>
      </c>
      <c r="D167" s="138"/>
      <c r="E167" s="138"/>
      <c r="F167" s="138">
        <v>0.7</v>
      </c>
      <c r="G167" s="138">
        <f>ROUND(G168/$C168,4)</f>
        <v>0.3</v>
      </c>
    </row>
    <row r="168" spans="1:7">
      <c r="A168" s="198"/>
      <c r="B168" s="203"/>
      <c r="C168" s="139">
        <f ca="1">VLOOKUP($A167,'Orçamento Sintético'!$A:$H,8,0)</f>
        <v>6753.6</v>
      </c>
      <c r="D168" s="139">
        <f>ROUND($C168*D167,2)</f>
        <v>0</v>
      </c>
      <c r="E168" s="139">
        <f>ROUND($C168*E167,2)</f>
        <v>0</v>
      </c>
      <c r="F168" s="139">
        <f>ROUND($C168*F167,2)</f>
        <v>4727.5200000000004</v>
      </c>
      <c r="G168" s="139">
        <f>$C168-SUM(D168:F168)</f>
        <v>2026.08</v>
      </c>
    </row>
    <row r="169" spans="1:7">
      <c r="A169" s="198" t="s">
        <v>730</v>
      </c>
      <c r="B169" s="202" t="str">
        <f ca="1">VLOOKUP($A169,'Orçamento Sintético'!$A:$H,4,0)</f>
        <v>Copia da SINAPI (86903) - Lavatório com coluna suspensa (PCD), branco. Linha Vogue Plus, cód.:L51.17 (lavatório) e cód.: CS1.17 (coluna suspensa), fab. Deca</v>
      </c>
      <c r="C169" s="138">
        <f ca="1">ROUND(C170/$G$396,4)</f>
        <v>2.2000000000000001E-3</v>
      </c>
      <c r="D169" s="138"/>
      <c r="E169" s="138">
        <v>0.3</v>
      </c>
      <c r="F169" s="138">
        <v>0.7</v>
      </c>
      <c r="G169" s="138">
        <f>ROUND(G170/$C170,4)</f>
        <v>0</v>
      </c>
    </row>
    <row r="170" spans="1:7">
      <c r="A170" s="198"/>
      <c r="B170" s="203"/>
      <c r="C170" s="139">
        <f ca="1">VLOOKUP($A169,'Orçamento Sintético'!$A:$H,8,0)</f>
        <v>1772.46</v>
      </c>
      <c r="D170" s="139">
        <f>ROUND($C170*D169,2)</f>
        <v>0</v>
      </c>
      <c r="E170" s="139">
        <f>ROUND($C170*E169,2)</f>
        <v>531.74</v>
      </c>
      <c r="F170" s="139">
        <f>ROUND($C170*F169,2)</f>
        <v>1240.72</v>
      </c>
      <c r="G170" s="139">
        <f>$C170-SUM(D170:F170)</f>
        <v>0</v>
      </c>
    </row>
    <row r="171" spans="1:7">
      <c r="A171" s="198" t="s">
        <v>733</v>
      </c>
      <c r="B171" s="202" t="str">
        <f ca="1">VLOOKUP($A171,'Orçamento Sintético'!$A:$H,4,0)</f>
        <v>Copia - Copia da SINAPI (95470) - Bacia sanitária, cor branco gelo, Linha Monte Carlo cód. P.8.17, fab. Deca com assento PLÁSTICO</v>
      </c>
      <c r="C171" s="138">
        <f ca="1">ROUND(C172/$G$396,4)</f>
        <v>1.8800000000000001E-2</v>
      </c>
      <c r="D171" s="138"/>
      <c r="E171" s="138">
        <v>0.3</v>
      </c>
      <c r="F171" s="138">
        <v>0.7</v>
      </c>
      <c r="G171" s="138">
        <f>ROUND(G172/$C172,4)</f>
        <v>0</v>
      </c>
    </row>
    <row r="172" spans="1:7">
      <c r="A172" s="198"/>
      <c r="B172" s="203"/>
      <c r="C172" s="139">
        <f ca="1">VLOOKUP($A171,'Orçamento Sintético'!$A:$H,8,0)</f>
        <v>15088.68</v>
      </c>
      <c r="D172" s="139">
        <f>ROUND($C172*D171,2)</f>
        <v>0</v>
      </c>
      <c r="E172" s="139">
        <f>ROUND($C172*E171,2)</f>
        <v>4526.6000000000004</v>
      </c>
      <c r="F172" s="139">
        <f>ROUND($C172*F171,2)</f>
        <v>10562.08</v>
      </c>
      <c r="G172" s="139">
        <f>$C172-SUM(D172:F172)</f>
        <v>0</v>
      </c>
    </row>
    <row r="173" spans="1:7">
      <c r="A173" s="198" t="s">
        <v>736</v>
      </c>
      <c r="B173" s="202" t="str">
        <f ca="1">VLOOKUP($A173,'Orçamento Sintético'!$A:$H,4,0)</f>
        <v>Copia da SINAPI (95471) - Bacia sanitária, Linha Vogue Plus Conforto, cor branco gelo, código P. 510, fabricação Deca com assento PLÁSTICO</v>
      </c>
      <c r="C173" s="138">
        <f ca="1">ROUND(C174/$G$396,4)</f>
        <v>2.8999999999999998E-3</v>
      </c>
      <c r="D173" s="138"/>
      <c r="E173" s="138">
        <v>0.3</v>
      </c>
      <c r="F173" s="138">
        <v>0.7</v>
      </c>
      <c r="G173" s="138">
        <f>ROUND(G174/$C174,4)</f>
        <v>0</v>
      </c>
    </row>
    <row r="174" spans="1:7">
      <c r="A174" s="198"/>
      <c r="B174" s="203"/>
      <c r="C174" s="139">
        <f ca="1">VLOOKUP($A173,'Orçamento Sintético'!$A:$H,8,0)</f>
        <v>2291.4899999999998</v>
      </c>
      <c r="D174" s="139">
        <f>ROUND($C174*D173,2)</f>
        <v>0</v>
      </c>
      <c r="E174" s="139">
        <f>ROUND($C174*E173,2)</f>
        <v>687.45</v>
      </c>
      <c r="F174" s="139">
        <f>ROUND($C174*F173,2)</f>
        <v>1604.04</v>
      </c>
      <c r="G174" s="139">
        <f>$C174-SUM(D174:F174)</f>
        <v>0</v>
      </c>
    </row>
    <row r="175" spans="1:7">
      <c r="A175" s="198" t="s">
        <v>739</v>
      </c>
      <c r="B175" s="202" t="str">
        <f ca="1">VLOOKUP($A175,'Orçamento Sintético'!$A:$H,4,0)</f>
        <v>Copia da Sinapi (100858) - Mictório branco com sifão integrado, cód. M 715.17, fab. Deca - completo</v>
      </c>
      <c r="C175" s="138">
        <f ca="1">ROUND(C176/$G$396,4)</f>
        <v>1.1299999999999999E-2</v>
      </c>
      <c r="D175" s="138"/>
      <c r="E175" s="138"/>
      <c r="F175" s="138"/>
      <c r="G175" s="138">
        <f>ROUND(G176/$C176,4)</f>
        <v>1</v>
      </c>
    </row>
    <row r="176" spans="1:7">
      <c r="A176" s="198"/>
      <c r="B176" s="203"/>
      <c r="C176" s="139">
        <f ca="1">VLOOKUP($A175,'Orçamento Sintético'!$A:$H,8,0)</f>
        <v>9079.14</v>
      </c>
      <c r="D176" s="139">
        <f>ROUND($C176*D175,2)</f>
        <v>0</v>
      </c>
      <c r="E176" s="139">
        <f>ROUND($C176*E175,2)</f>
        <v>0</v>
      </c>
      <c r="F176" s="139">
        <f>ROUND($C176*F175,2)</f>
        <v>0</v>
      </c>
      <c r="G176" s="139">
        <f>$C176-SUM(D176:F176)</f>
        <v>9079.14</v>
      </c>
    </row>
    <row r="177" spans="1:7">
      <c r="A177" s="198" t="s">
        <v>742</v>
      </c>
      <c r="B177" s="202" t="str">
        <f ca="1">VLOOKUP($A177,'Orçamento Sintético'!$A:$H,4,0)</f>
        <v>Copia da SINAPI (98689) - Porta objeto / prateleira em granito e=2cm, fixada em alvenaria, L=0,15m</v>
      </c>
      <c r="C177" s="138">
        <f ca="1">ROUND(C178/$G$396,4)</f>
        <v>2.3E-3</v>
      </c>
      <c r="D177" s="138"/>
      <c r="E177" s="138"/>
      <c r="F177" s="138">
        <v>1</v>
      </c>
      <c r="G177" s="138">
        <f>ROUND(G178/$C178,4)</f>
        <v>0</v>
      </c>
    </row>
    <row r="178" spans="1:7">
      <c r="A178" s="198"/>
      <c r="B178" s="203"/>
      <c r="C178" s="139">
        <f ca="1">VLOOKUP($A177,'Orçamento Sintético'!$A:$H,8,0)</f>
        <v>1808.82</v>
      </c>
      <c r="D178" s="139">
        <f>ROUND($C178*D177,2)</f>
        <v>0</v>
      </c>
      <c r="E178" s="139">
        <f>ROUND($C178*E177,2)</f>
        <v>0</v>
      </c>
      <c r="F178" s="139">
        <f>ROUND($C178*F177,2)</f>
        <v>1808.82</v>
      </c>
      <c r="G178" s="139">
        <f>$C178-SUM(D178:F178)</f>
        <v>0</v>
      </c>
    </row>
    <row r="179" spans="1:7">
      <c r="A179" s="198" t="s">
        <v>745</v>
      </c>
      <c r="B179" s="202" t="str">
        <f ca="1">VLOOKUP($A179,'Orçamento Sintético'!$A:$H,4,0)</f>
        <v>Copia da SEINFRA (C4642) - Banco articulado para banho, DM 70x45cm, assento em polipropileno com espessura de 30mm, articulações em aço inoxidável e sistema de travamento vertical, cor branco, Linha Acessibilidade, fab. Leve Vida</v>
      </c>
      <c r="C179" s="138">
        <f ca="1">ROUND(C180/$G$396,4)</f>
        <v>8.9999999999999998E-4</v>
      </c>
      <c r="D179" s="138"/>
      <c r="E179" s="138"/>
      <c r="F179" s="138"/>
      <c r="G179" s="138">
        <f>ROUND(G180/$C180,4)</f>
        <v>1</v>
      </c>
    </row>
    <row r="180" spans="1:7">
      <c r="A180" s="198"/>
      <c r="B180" s="203"/>
      <c r="C180" s="139">
        <f ca="1">VLOOKUP($A179,'Orçamento Sintético'!$A:$H,8,0)</f>
        <v>694.09</v>
      </c>
      <c r="D180" s="139">
        <f>ROUND($C180*D179,2)</f>
        <v>0</v>
      </c>
      <c r="E180" s="139">
        <f>ROUND($C180*E179,2)</f>
        <v>0</v>
      </c>
      <c r="F180" s="139">
        <f>ROUND($C180*F179,2)</f>
        <v>0</v>
      </c>
      <c r="G180" s="139">
        <f>$C180-SUM(D180:F180)</f>
        <v>694.09</v>
      </c>
    </row>
    <row r="181" spans="1:7">
      <c r="A181" s="198" t="s">
        <v>748</v>
      </c>
      <c r="B181" s="202" t="str">
        <f ca="1">VLOOKUP($A181,'Orçamento Sintético'!$A:$H,4,0)</f>
        <v>BARRA DE APOIO RETA, EM ALUMINIO, COMPRIMENTO 80 CM,  FIXADA NA PAREDE - FORNECIMENTO E INSTALAÇÃO. AF_01/2020</v>
      </c>
      <c r="C181" s="138">
        <f ca="1">ROUND(C182/$G$396,4)</f>
        <v>2E-3</v>
      </c>
      <c r="D181" s="138"/>
      <c r="E181" s="138"/>
      <c r="F181" s="138"/>
      <c r="G181" s="138">
        <f>ROUND(G182/$C182,4)</f>
        <v>1</v>
      </c>
    </row>
    <row r="182" spans="1:7">
      <c r="A182" s="198"/>
      <c r="B182" s="203"/>
      <c r="C182" s="139">
        <f ca="1">VLOOKUP($A181,'Orçamento Sintético'!$A:$H,8,0)</f>
        <v>1588.72</v>
      </c>
      <c r="D182" s="139">
        <f>ROUND($C182*D181,2)</f>
        <v>0</v>
      </c>
      <c r="E182" s="139">
        <f>ROUND($C182*E181,2)</f>
        <v>0</v>
      </c>
      <c r="F182" s="139">
        <f>ROUND($C182*F181,2)</f>
        <v>0</v>
      </c>
      <c r="G182" s="139">
        <f>$C182-SUM(D182:F182)</f>
        <v>1588.72</v>
      </c>
    </row>
    <row r="183" spans="1:7">
      <c r="A183" s="198" t="s">
        <v>751</v>
      </c>
      <c r="B183" s="202" t="str">
        <f ca="1">VLOOKUP($A183,'Orçamento Sintético'!$A:$H,4,0)</f>
        <v>BARRA DE APOIO RETA, EM ALUMINIO, COMPRIMENTO 70 CM,  FIXADA NA PAREDE - FORNECIMENTO E INSTALAÇÃO. AF_01/2020</v>
      </c>
      <c r="C183" s="138">
        <f ca="1">ROUND(C184/$G$396,4)</f>
        <v>3.5000000000000001E-3</v>
      </c>
      <c r="D183" s="138"/>
      <c r="E183" s="138"/>
      <c r="F183" s="138"/>
      <c r="G183" s="138">
        <f>ROUND(G184/$C184,4)</f>
        <v>1</v>
      </c>
    </row>
    <row r="184" spans="1:7">
      <c r="A184" s="198"/>
      <c r="B184" s="203"/>
      <c r="C184" s="139">
        <f ca="1">VLOOKUP($A183,'Orçamento Sintético'!$A:$H,8,0)</f>
        <v>2804.23</v>
      </c>
      <c r="D184" s="139">
        <f>ROUND($C184*D183,2)</f>
        <v>0</v>
      </c>
      <c r="E184" s="139">
        <f>ROUND($C184*E183,2)</f>
        <v>0</v>
      </c>
      <c r="F184" s="139">
        <f>ROUND($C184*F183,2)</f>
        <v>0</v>
      </c>
      <c r="G184" s="139">
        <f>$C184-SUM(D184:F184)</f>
        <v>2804.23</v>
      </c>
    </row>
    <row r="185" spans="1:7">
      <c r="A185" s="198" t="s">
        <v>754</v>
      </c>
      <c r="B185" s="202" t="str">
        <f ca="1">VLOOKUP($A185,'Orçamento Sintético'!$A:$H,4,0)</f>
        <v>Copia da ORSE (12122) - Barra de apoio tubular reta 40cm, Ø31,75mm e=2mm, em alumínio, acabamento com pintura epóxi branca, Linha Acessibilidade, fab. Leve Vida</v>
      </c>
      <c r="C185" s="138">
        <f ca="1">ROUND(C186/$G$396,4)</f>
        <v>1E-3</v>
      </c>
      <c r="D185" s="138"/>
      <c r="E185" s="138"/>
      <c r="F185" s="138"/>
      <c r="G185" s="138">
        <f>ROUND(G186/$C186,4)</f>
        <v>1</v>
      </c>
    </row>
    <row r="186" spans="1:7">
      <c r="A186" s="198"/>
      <c r="B186" s="203"/>
      <c r="C186" s="139">
        <f ca="1">VLOOKUP($A185,'Orçamento Sintético'!$A:$H,8,0)</f>
        <v>838.24</v>
      </c>
      <c r="D186" s="139">
        <f>ROUND($C186*D185,2)</f>
        <v>0</v>
      </c>
      <c r="E186" s="139">
        <f>ROUND($C186*E185,2)</f>
        <v>0</v>
      </c>
      <c r="F186" s="139">
        <f>ROUND($C186*F185,2)</f>
        <v>0</v>
      </c>
      <c r="G186" s="139">
        <f>$C186-SUM(D186:F186)</f>
        <v>838.24</v>
      </c>
    </row>
    <row r="187" spans="1:7">
      <c r="A187" s="198" t="s">
        <v>757</v>
      </c>
      <c r="B187" s="202" t="str">
        <f ca="1">VLOOKUP($A187,'Orçamento Sintético'!$A:$H,4,0)</f>
        <v>Copia - Copia da ORSE (12123) - Barra de apoio tubular curva de 30cm para lavatório, Ø31,75mm e=2mm, em alumínio, acabamento com pintura epóxi branca, Linha Acessibilidade, fab. Leve Vida ou similar equivalente</v>
      </c>
      <c r="C187" s="138">
        <f ca="1">ROUND(C188/$G$396,4)</f>
        <v>1E-4</v>
      </c>
      <c r="D187" s="138"/>
      <c r="E187" s="138"/>
      <c r="F187" s="138"/>
      <c r="G187" s="138">
        <f>ROUND(G188/$C188,4)</f>
        <v>1</v>
      </c>
    </row>
    <row r="188" spans="1:7">
      <c r="A188" s="198"/>
      <c r="B188" s="203"/>
      <c r="C188" s="139">
        <f ca="1">VLOOKUP($A187,'Orçamento Sintético'!$A:$H,8,0)</f>
        <v>90.23</v>
      </c>
      <c r="D188" s="139">
        <f>ROUND($C188*D187,2)</f>
        <v>0</v>
      </c>
      <c r="E188" s="139">
        <f>ROUND($C188*E187,2)</f>
        <v>0</v>
      </c>
      <c r="F188" s="139">
        <f>ROUND($C188*F187,2)</f>
        <v>0</v>
      </c>
      <c r="G188" s="139">
        <f>$C188-SUM(D188:F188)</f>
        <v>90.23</v>
      </c>
    </row>
    <row r="189" spans="1:7">
      <c r="A189" s="198" t="s">
        <v>760</v>
      </c>
      <c r="B189" s="202" t="str">
        <f ca="1">VLOOKUP($A189,'Orçamento Sintético'!$A:$H,4,0)</f>
        <v>CHUVEIRO ELÉTRICO COMUM CORPO PLÁSTICO, TIPO DUCHA  FORNECIMENTO E INSTALAÇÃO. AF_01/2020</v>
      </c>
      <c r="C189" s="138">
        <f ca="1">ROUND(C190/$G$396,4)</f>
        <v>5.0000000000000001E-4</v>
      </c>
      <c r="D189" s="138"/>
      <c r="E189" s="138"/>
      <c r="F189" s="138"/>
      <c r="G189" s="138">
        <f>ROUND(G190/$C190,4)</f>
        <v>1</v>
      </c>
    </row>
    <row r="190" spans="1:7">
      <c r="A190" s="198"/>
      <c r="B190" s="203"/>
      <c r="C190" s="139">
        <f ca="1">VLOOKUP($A189,'Orçamento Sintético'!$A:$H,8,0)</f>
        <v>380.95</v>
      </c>
      <c r="D190" s="139">
        <f>ROUND($C190*D189,2)</f>
        <v>0</v>
      </c>
      <c r="E190" s="139">
        <f>ROUND($C190*E189,2)</f>
        <v>0</v>
      </c>
      <c r="F190" s="139">
        <f>ROUND($C190*F189,2)</f>
        <v>0</v>
      </c>
      <c r="G190" s="139">
        <f>$C190-SUM(D190:F190)</f>
        <v>380.95</v>
      </c>
    </row>
    <row r="191" spans="1:7">
      <c r="A191" s="198" t="s">
        <v>763</v>
      </c>
      <c r="B191" s="202" t="str">
        <f ca="1">VLOOKUP($A191,'Orçamento Sintético'!$A:$H,4,0)</f>
        <v>Conjunto de metais para lavatório em bancada de granito</v>
      </c>
      <c r="C191" s="138">
        <f ca="1">ROUND(C192/$G$396,4)</f>
        <v>1.49E-2</v>
      </c>
      <c r="D191" s="138"/>
      <c r="E191" s="138"/>
      <c r="F191" s="138">
        <v>0.5</v>
      </c>
      <c r="G191" s="138">
        <f>ROUND(G192/$C192,4)</f>
        <v>0.5</v>
      </c>
    </row>
    <row r="192" spans="1:7">
      <c r="A192" s="198"/>
      <c r="B192" s="203"/>
      <c r="C192" s="139">
        <f ca="1">VLOOKUP($A191,'Orçamento Sintético'!$A:$H,8,0)</f>
        <v>11994.6</v>
      </c>
      <c r="D192" s="139">
        <f>ROUND($C192*D191,2)</f>
        <v>0</v>
      </c>
      <c r="E192" s="139">
        <f>ROUND($C192*E191,2)</f>
        <v>0</v>
      </c>
      <c r="F192" s="139">
        <f>ROUND($C192*F191,2)</f>
        <v>5997.3</v>
      </c>
      <c r="G192" s="139">
        <f>$C192-SUM(D192:F192)</f>
        <v>5997.3</v>
      </c>
    </row>
    <row r="193" spans="1:7">
      <c r="A193" s="198" t="s">
        <v>767</v>
      </c>
      <c r="B193" s="202" t="str">
        <f ca="1">VLOOKUP($A193,'Orçamento Sintético'!$A:$H,4,0)</f>
        <v>BARRA DE APOIO EM "L", EM ACO INOX POLIDO 80 X 80 CM, FIXADA NA PAREDE - FORNECIMENTO E INSTALACAO. AF_01/2020</v>
      </c>
      <c r="C193" s="138">
        <f ca="1">ROUND(C194/$G$396,4)</f>
        <v>5.9999999999999995E-4</v>
      </c>
      <c r="D193" s="138"/>
      <c r="E193" s="138"/>
      <c r="F193" s="138"/>
      <c r="G193" s="138">
        <f>ROUND(G194/$C194,4)</f>
        <v>1</v>
      </c>
    </row>
    <row r="194" spans="1:7">
      <c r="A194" s="198"/>
      <c r="B194" s="203"/>
      <c r="C194" s="139">
        <f ca="1">VLOOKUP($A193,'Orçamento Sintético'!$A:$H,8,0)</f>
        <v>464.71</v>
      </c>
      <c r="D194" s="139">
        <f>ROUND($C194*D193,2)</f>
        <v>0</v>
      </c>
      <c r="E194" s="139">
        <f>ROUND($C194*E193,2)</f>
        <v>0</v>
      </c>
      <c r="F194" s="139">
        <f>ROUND($C194*F193,2)</f>
        <v>0</v>
      </c>
      <c r="G194" s="139">
        <f>$C194-SUM(D194:F194)</f>
        <v>464.71</v>
      </c>
    </row>
    <row r="195" spans="1:7">
      <c r="A195" s="198" t="s">
        <v>770</v>
      </c>
      <c r="B195" s="202" t="str">
        <f ca="1">VLOOKUP($A195,'Orçamento Sintético'!$A:$H,4,0)</f>
        <v>Conjunto de metais para lavatório com coluna suspensa (PCD) ou semi-encaixe, inclusive torneira de mesa com alavanca</v>
      </c>
      <c r="C195" s="138">
        <f ca="1">ROUND(C196/$G$396,4)</f>
        <v>2.3999999999999998E-3</v>
      </c>
      <c r="D195" s="138"/>
      <c r="E195" s="138"/>
      <c r="F195" s="138">
        <v>0.5</v>
      </c>
      <c r="G195" s="138">
        <f>ROUND(G196/$C196,4)</f>
        <v>0.5</v>
      </c>
    </row>
    <row r="196" spans="1:7">
      <c r="A196" s="198"/>
      <c r="B196" s="203"/>
      <c r="C196" s="139">
        <f ca="1">VLOOKUP($A195,'Orçamento Sintético'!$A:$H,8,0)</f>
        <v>1956.63</v>
      </c>
      <c r="D196" s="139">
        <f>ROUND($C196*D195,2)</f>
        <v>0</v>
      </c>
      <c r="E196" s="139">
        <f>ROUND($C196*E195,2)</f>
        <v>0</v>
      </c>
      <c r="F196" s="139">
        <f>ROUND($C196*F195,2)</f>
        <v>978.32</v>
      </c>
      <c r="G196" s="139">
        <f>$C196-SUM(D196:F196)</f>
        <v>978.31000000000006</v>
      </c>
    </row>
    <row r="197" spans="1:7">
      <c r="A197" s="198" t="s">
        <v>773</v>
      </c>
      <c r="B197" s="202" t="str">
        <f ca="1">VLOOKUP($A197,'Orçamento Sintético'!$A:$H,4,0)</f>
        <v>Copia da (SINAPI 99635+SBC 190802) - Válvula de descarga com acabamento cromado duplo acionamento, antivandalismo, Linha Hidra Duo 1 1/2”, cód. 2545.C.112PRO e 4900.C.DUO.PRO, fab. Deca ou similar equivalente</v>
      </c>
      <c r="C197" s="138">
        <f ca="1">ROUND(C198/$G$396,4)</f>
        <v>1.55E-2</v>
      </c>
      <c r="D197" s="138"/>
      <c r="E197" s="138"/>
      <c r="F197" s="138">
        <v>0.9</v>
      </c>
      <c r="G197" s="138">
        <f>ROUND(G198/$C198,4)</f>
        <v>0.1</v>
      </c>
    </row>
    <row r="198" spans="1:7">
      <c r="A198" s="198"/>
      <c r="B198" s="203"/>
      <c r="C198" s="139">
        <f ca="1">VLOOKUP($A197,'Orçamento Sintético'!$A:$H,8,0)</f>
        <v>12433.2</v>
      </c>
      <c r="D198" s="139">
        <f>ROUND($C198*D197,2)</f>
        <v>0</v>
      </c>
      <c r="E198" s="139">
        <f>ROUND($C198*E197,2)</f>
        <v>0</v>
      </c>
      <c r="F198" s="139">
        <f>ROUND($C198*F197,2)</f>
        <v>11189.88</v>
      </c>
      <c r="G198" s="139">
        <f>$C198-SUM(D198:F198)</f>
        <v>1243.3200000000015</v>
      </c>
    </row>
    <row r="199" spans="1:7">
      <c r="A199" s="198" t="s">
        <v>776</v>
      </c>
      <c r="B199" s="202" t="str">
        <f ca="1">VLOOKUP($A199,'Orçamento Sintético'!$A:$H,4,0)</f>
        <v>Cópia da CAERN (1070222) - Grelha para ralo quadrado em aço inox AISI 304, fab. Tramontina, código 94535002, dimensões (comprimento x largura x altura) 100 x 100 x 4 mm</v>
      </c>
      <c r="C199" s="138">
        <f ca="1">ROUND(C200/$G$396,4)</f>
        <v>1E-4</v>
      </c>
      <c r="D199" s="138"/>
      <c r="E199" s="138"/>
      <c r="F199" s="138"/>
      <c r="G199" s="138">
        <f>ROUND(G200/$C200,4)</f>
        <v>1</v>
      </c>
    </row>
    <row r="200" spans="1:7">
      <c r="A200" s="198"/>
      <c r="B200" s="203"/>
      <c r="C200" s="139">
        <f ca="1">VLOOKUP($A199,'Orçamento Sintético'!$A:$H,8,0)</f>
        <v>42.66</v>
      </c>
      <c r="D200" s="139">
        <f>ROUND($C200*D199,2)</f>
        <v>0</v>
      </c>
      <c r="E200" s="139">
        <f>ROUND($C200*E199,2)</f>
        <v>0</v>
      </c>
      <c r="F200" s="139">
        <f>ROUND($C200*F199,2)</f>
        <v>0</v>
      </c>
      <c r="G200" s="139">
        <f>$C200-SUM(D200:F200)</f>
        <v>42.66</v>
      </c>
    </row>
    <row r="201" spans="1:7">
      <c r="A201" s="198" t="s">
        <v>779</v>
      </c>
      <c r="B201" s="202" t="str">
        <f ca="1">VLOOKUP($A201,'Orçamento Sintético'!$A:$H,4,0)</f>
        <v>Cópia da CAERN (1070207) - Grelha quadrada para ralo 15x15cm, em aço inox AISI 304, ref. 94535103, fab. Tramontina</v>
      </c>
      <c r="C201" s="138">
        <f ca="1">ROUND(C202/$G$396,4)</f>
        <v>2.9999999999999997E-4</v>
      </c>
      <c r="D201" s="138"/>
      <c r="E201" s="138"/>
      <c r="F201" s="138"/>
      <c r="G201" s="138">
        <f>ROUND(G202/$C202,4)</f>
        <v>1</v>
      </c>
    </row>
    <row r="202" spans="1:7">
      <c r="A202" s="198"/>
      <c r="B202" s="203"/>
      <c r="C202" s="139">
        <f ca="1">VLOOKUP($A201,'Orçamento Sintético'!$A:$H,8,0)</f>
        <v>259.36</v>
      </c>
      <c r="D202" s="139">
        <f>ROUND($C202*D201,2)</f>
        <v>0</v>
      </c>
      <c r="E202" s="139">
        <f>ROUND($C202*E201,2)</f>
        <v>0</v>
      </c>
      <c r="F202" s="139">
        <f>ROUND($C202*F201,2)</f>
        <v>0</v>
      </c>
      <c r="G202" s="139">
        <f>$C202-SUM(D202:F202)</f>
        <v>259.36</v>
      </c>
    </row>
    <row r="203" spans="1:7">
      <c r="A203" s="198" t="s">
        <v>782</v>
      </c>
      <c r="B203" s="202" t="str">
        <f ca="1">VLOOKUP($A203,'Orçamento Sintético'!$A:$H,4,0)</f>
        <v>Cópia da CPOS (49.11.140) - Ralo linear em alumínio com grelha, dimensões 46x900mm, com saída central vertical, anodizado fosco, fab. Sekabox / Sekapiso</v>
      </c>
      <c r="C203" s="138">
        <f ca="1">ROUND(C204/$G$396,4)</f>
        <v>1.2999999999999999E-3</v>
      </c>
      <c r="D203" s="138"/>
      <c r="E203" s="138"/>
      <c r="F203" s="138"/>
      <c r="G203" s="138">
        <f>ROUND(G204/$C204,4)</f>
        <v>1</v>
      </c>
    </row>
    <row r="204" spans="1:7">
      <c r="A204" s="198"/>
      <c r="B204" s="203"/>
      <c r="C204" s="139">
        <f ca="1">VLOOKUP($A203,'Orçamento Sintético'!$A:$H,8,0)</f>
        <v>1017.1</v>
      </c>
      <c r="D204" s="139">
        <f>ROUND($C204*D203,2)</f>
        <v>0</v>
      </c>
      <c r="E204" s="139">
        <f>ROUND($C204*E203,2)</f>
        <v>0</v>
      </c>
      <c r="F204" s="139">
        <f>ROUND($C204*F203,2)</f>
        <v>0</v>
      </c>
      <c r="G204" s="139">
        <f>$C204-SUM(D204:F204)</f>
        <v>1017.1</v>
      </c>
    </row>
    <row r="205" spans="1:7">
      <c r="A205" s="198" t="s">
        <v>785</v>
      </c>
      <c r="B205" s="202" t="str">
        <f ca="1">VLOOKUP($A205,'Orçamento Sintético'!$A:$H,4,0)</f>
        <v>Copia da SINAPI (86895) - Bancada para lavatório em granito Branco Itaúnas, largura 0,30m, com saia e rodabanca, inclusive mão francesa</v>
      </c>
      <c r="C205" s="138">
        <f ca="1">ROUND(C206/$G$396,4)</f>
        <v>1.2999999999999999E-2</v>
      </c>
      <c r="D205" s="138"/>
      <c r="E205" s="138">
        <v>0.5</v>
      </c>
      <c r="F205" s="138">
        <v>0.5</v>
      </c>
      <c r="G205" s="138">
        <f>ROUND(G206/$C206,4)</f>
        <v>0</v>
      </c>
    </row>
    <row r="206" spans="1:7">
      <c r="A206" s="198"/>
      <c r="B206" s="203"/>
      <c r="C206" s="139">
        <f ca="1">VLOOKUP($A205,'Orçamento Sintético'!$A:$H,8,0)</f>
        <v>10450.969999999999</v>
      </c>
      <c r="D206" s="139">
        <f>ROUND($C206*D205,2)</f>
        <v>0</v>
      </c>
      <c r="E206" s="139">
        <f>ROUND($C206*E205,2)</f>
        <v>5225.49</v>
      </c>
      <c r="F206" s="139">
        <f>ROUND($C206*F205,2)</f>
        <v>5225.49</v>
      </c>
      <c r="G206" s="139">
        <f>$C206-SUM(D206:F206)</f>
        <v>-1.0000000000218279E-2</v>
      </c>
    </row>
    <row r="207" spans="1:7">
      <c r="A207" s="198" t="s">
        <v>788</v>
      </c>
      <c r="B207" s="202" t="str">
        <f ca="1">VLOOKUP($A207,'Orçamento Sintético'!$A:$H,4,0)</f>
        <v>Copia da SBC (190085) - Cabide para divisória, em inox escovado, linha Alcoplac Normatizado, Fab. Neocom</v>
      </c>
      <c r="C207" s="138">
        <f ca="1">ROUND(C208/$G$396,4)</f>
        <v>1.01E-2</v>
      </c>
      <c r="D207" s="138"/>
      <c r="E207" s="138"/>
      <c r="F207" s="138"/>
      <c r="G207" s="138">
        <f>ROUND(G208/$C208,4)</f>
        <v>1</v>
      </c>
    </row>
    <row r="208" spans="1:7">
      <c r="A208" s="198"/>
      <c r="B208" s="203"/>
      <c r="C208" s="139">
        <f ca="1">VLOOKUP($A207,'Orçamento Sintético'!$A:$H,8,0)</f>
        <v>8126.34</v>
      </c>
      <c r="D208" s="139">
        <f>ROUND($C208*D207,2)</f>
        <v>0</v>
      </c>
      <c r="E208" s="139">
        <f>ROUND($C208*E207,2)</f>
        <v>0</v>
      </c>
      <c r="F208" s="139">
        <f>ROUND($C208*F207,2)</f>
        <v>0</v>
      </c>
      <c r="G208" s="139">
        <f>$C208-SUM(D208:F208)</f>
        <v>8126.34</v>
      </c>
    </row>
    <row r="209" spans="1:7">
      <c r="A209" s="198" t="s">
        <v>791</v>
      </c>
      <c r="B209" s="202" t="str">
        <f ca="1">VLOOKUP($A209,'Orçamento Sintético'!$A:$H,4,0)</f>
        <v>Copia da SINAPI (86914) - Torneira de parede uso geral com arejador, metálica com acabamento cromado, Linha Standard, cód. 1154.C39, fab. Deca ou similar</v>
      </c>
      <c r="C209" s="138">
        <f ca="1">ROUND(C210/$G$396,4)</f>
        <v>2.3999999999999998E-3</v>
      </c>
      <c r="D209" s="138"/>
      <c r="E209" s="138"/>
      <c r="F209" s="138">
        <v>1</v>
      </c>
      <c r="G209" s="138">
        <f>ROUND(G210/$C210,4)</f>
        <v>0</v>
      </c>
    </row>
    <row r="210" spans="1:7">
      <c r="A210" s="198"/>
      <c r="B210" s="203"/>
      <c r="C210" s="139">
        <f ca="1">VLOOKUP($A209,'Orçamento Sintético'!$A:$H,8,0)</f>
        <v>1964.2</v>
      </c>
      <c r="D210" s="139">
        <f>ROUND($C210*D209,2)</f>
        <v>0</v>
      </c>
      <c r="E210" s="139">
        <f>ROUND($C210*E209,2)</f>
        <v>0</v>
      </c>
      <c r="F210" s="139">
        <f>ROUND($C210*F209,2)</f>
        <v>1964.2</v>
      </c>
      <c r="G210" s="139">
        <f>$C210-SUM(D210:F210)</f>
        <v>0</v>
      </c>
    </row>
    <row r="211" spans="1:7">
      <c r="A211" s="198" t="s">
        <v>794</v>
      </c>
      <c r="B211" s="202" t="str">
        <f ca="1">VLOOKUP($A211,'Orçamento Sintético'!$A:$H,4,0)</f>
        <v>Copia - Copia da SINAPI (86895) - Banco em granito, incluindo mão francesa</v>
      </c>
      <c r="C211" s="138">
        <f ca="1">ROUND(C212/$G$396,4)</f>
        <v>1.6999999999999999E-3</v>
      </c>
      <c r="D211" s="138"/>
      <c r="E211" s="138"/>
      <c r="F211" s="138">
        <v>1</v>
      </c>
      <c r="G211" s="138">
        <f>ROUND(G212/$C212,4)</f>
        <v>0</v>
      </c>
    </row>
    <row r="212" spans="1:7">
      <c r="A212" s="198"/>
      <c r="B212" s="203"/>
      <c r="C212" s="139">
        <f ca="1">VLOOKUP($A211,'Orçamento Sintético'!$A:$H,8,0)</f>
        <v>1330.8</v>
      </c>
      <c r="D212" s="139">
        <f>ROUND($C212*D211,2)</f>
        <v>0</v>
      </c>
      <c r="E212" s="139">
        <f>ROUND($C212*E211,2)</f>
        <v>0</v>
      </c>
      <c r="F212" s="139">
        <f>ROUND($C212*F211,2)</f>
        <v>1330.8</v>
      </c>
      <c r="G212" s="139">
        <f>$C212-SUM(D212:F212)</f>
        <v>0</v>
      </c>
    </row>
    <row r="213" spans="1:7">
      <c r="A213" s="198" t="s">
        <v>797</v>
      </c>
      <c r="B213" s="202" t="str">
        <f ca="1">VLOOKUP($A213,'Orçamento Sintético'!$A:$H,4,0)</f>
        <v>Copia da ORSE (2425) - Porta objetos em laminado melamínico (0,15 x 0,4 cm), cor Polar L190, linha Alcoplac Normatizado, Fab. Neocom</v>
      </c>
      <c r="C213" s="138">
        <f ca="1">ROUND(C214/$G$396,4)</f>
        <v>2.1999999999999999E-2</v>
      </c>
      <c r="D213" s="138"/>
      <c r="E213" s="138"/>
      <c r="F213" s="138">
        <v>0.5</v>
      </c>
      <c r="G213" s="138">
        <f>ROUND(G214/$C214,4)</f>
        <v>0.5</v>
      </c>
    </row>
    <row r="214" spans="1:7">
      <c r="A214" s="198"/>
      <c r="B214" s="203"/>
      <c r="C214" s="139">
        <f ca="1">VLOOKUP($A213,'Orçamento Sintético'!$A:$H,8,0)</f>
        <v>17659.2</v>
      </c>
      <c r="D214" s="139">
        <f>ROUND($C214*D213,2)</f>
        <v>0</v>
      </c>
      <c r="E214" s="139">
        <f>ROUND($C214*E213,2)</f>
        <v>0</v>
      </c>
      <c r="F214" s="139">
        <f>ROUND($C214*F213,2)</f>
        <v>8829.6</v>
      </c>
      <c r="G214" s="139">
        <f>$C214-SUM(D214:F214)</f>
        <v>8829.6</v>
      </c>
    </row>
    <row r="215" spans="1:7">
      <c r="A215" s="197" t="s">
        <v>800</v>
      </c>
      <c r="B215" s="206" t="str">
        <f ca="1">VLOOKUP($A215,'Orçamento Sintético'!$A:$H,4,0)</f>
        <v>de cozinha, copa e lavanderia</v>
      </c>
      <c r="C215" s="142">
        <f ca="1">ROUND(C216/$G$396,4)</f>
        <v>8.5000000000000006E-3</v>
      </c>
      <c r="D215" s="143">
        <f>ROUND(D216/$C216,4)</f>
        <v>0</v>
      </c>
      <c r="E215" s="143">
        <f>ROUND(E216/$C216,4)</f>
        <v>0</v>
      </c>
      <c r="F215" s="143">
        <f>ROUND(F216/$C216,4)</f>
        <v>0.873</v>
      </c>
      <c r="G215" s="143">
        <f>ROUND(G216/$C216,4)</f>
        <v>0.127</v>
      </c>
    </row>
    <row r="216" spans="1:7">
      <c r="A216" s="197"/>
      <c r="B216" s="206"/>
      <c r="C216" s="144">
        <f ca="1">VLOOKUP($A215,'Orçamento Sintético'!$A:$H,8,0)</f>
        <v>6805.35</v>
      </c>
      <c r="D216" s="145">
        <f>D218+D220+D222+D224+D226</f>
        <v>0</v>
      </c>
      <c r="E216" s="145">
        <f>E218+E220+E222+E224+E226</f>
        <v>0</v>
      </c>
      <c r="F216" s="145">
        <f>F218+F220+F222+F224+F226</f>
        <v>5940.93</v>
      </c>
      <c r="G216" s="145">
        <f>G218+G220+G222+G224+G226</f>
        <v>864.42</v>
      </c>
    </row>
    <row r="217" spans="1:7">
      <c r="A217" s="198" t="s">
        <v>802</v>
      </c>
      <c r="B217" s="202" t="str">
        <f ca="1">VLOOKUP($A217,'Orçamento Sintético'!$A:$H,4,0)</f>
        <v>Copia da SINAPI (86872 + 86914 + 86883 + 86877) - Tanque de louça 40 litros com coluna e acessórios de metal, cor branco gelo GE17, cód. TQ.03 (tanque) e CT25 (coluna), fab. Deca</v>
      </c>
      <c r="C217" s="138">
        <f ca="1">ROUND(C218/$G$396,4)</f>
        <v>1.1000000000000001E-3</v>
      </c>
      <c r="D217" s="138"/>
      <c r="E217" s="138"/>
      <c r="F217" s="138"/>
      <c r="G217" s="138">
        <f>ROUND(G218/$C218,4)</f>
        <v>1</v>
      </c>
    </row>
    <row r="218" spans="1:7">
      <c r="A218" s="198"/>
      <c r="B218" s="203"/>
      <c r="C218" s="139">
        <f ca="1">VLOOKUP($A217,'Orçamento Sintético'!$A:$H,8,0)</f>
        <v>864.42</v>
      </c>
      <c r="D218" s="139">
        <f>ROUND($C218*D217,2)</f>
        <v>0</v>
      </c>
      <c r="E218" s="139">
        <f>ROUND($C218*E217,2)</f>
        <v>0</v>
      </c>
      <c r="F218" s="139">
        <f>ROUND($C218*F217,2)</f>
        <v>0</v>
      </c>
      <c r="G218" s="139">
        <f>$C218-SUM(D218:F218)</f>
        <v>864.42</v>
      </c>
    </row>
    <row r="219" spans="1:7">
      <c r="A219" s="198" t="s">
        <v>805</v>
      </c>
      <c r="B219" s="202" t="str">
        <f ca="1">VLOOKUP($A219,'Orçamento Sintético'!$A:$H,4,0)</f>
        <v>Copia da SINAPI (86889) -  Bancada para copa/ refeitório em granito Preto São Gabriel, largura 0,55m, com saia e rodabanca, inclusive mão francesa</v>
      </c>
      <c r="C219" s="138">
        <f ca="1">ROUND(C220/$G$396,4)</f>
        <v>4.8999999999999998E-3</v>
      </c>
      <c r="D219" s="138"/>
      <c r="E219" s="138"/>
      <c r="F219" s="138">
        <v>1</v>
      </c>
      <c r="G219" s="138">
        <f>ROUND(G220/$C220,4)</f>
        <v>0</v>
      </c>
    </row>
    <row r="220" spans="1:7">
      <c r="A220" s="198"/>
      <c r="B220" s="203"/>
      <c r="C220" s="139">
        <f ca="1">VLOOKUP($A219,'Orçamento Sintético'!$A:$H,8,0)</f>
        <v>3946.25</v>
      </c>
      <c r="D220" s="139">
        <f>ROUND($C220*D219,2)</f>
        <v>0</v>
      </c>
      <c r="E220" s="139">
        <f>ROUND($C220*E219,2)</f>
        <v>0</v>
      </c>
      <c r="F220" s="139">
        <f>ROUND($C220*F219,2)</f>
        <v>3946.25</v>
      </c>
      <c r="G220" s="139">
        <f>$C220-SUM(D220:F220)</f>
        <v>0</v>
      </c>
    </row>
    <row r="221" spans="1:7">
      <c r="A221" s="198" t="s">
        <v>808</v>
      </c>
      <c r="B221" s="202" t="str">
        <f ca="1">VLOOKUP($A221,'Orçamento Sintético'!$A:$H,4,0)</f>
        <v>Copia da SINAPI (86900) - Cuba de aço inox, DM 34x56x17 cm, linha Prime, mod. Retangular BL, ref. 94024206, fab. Tramontina, inclusive furo e colagem</v>
      </c>
      <c r="C221" s="138">
        <f ca="1">ROUND(C222/$G$396,4)</f>
        <v>5.0000000000000001E-4</v>
      </c>
      <c r="D221" s="138"/>
      <c r="E221" s="138"/>
      <c r="F221" s="138">
        <v>1</v>
      </c>
      <c r="G221" s="138">
        <f>ROUND(G222/$C222,4)</f>
        <v>0</v>
      </c>
    </row>
    <row r="222" spans="1:7">
      <c r="A222" s="198"/>
      <c r="B222" s="203"/>
      <c r="C222" s="139">
        <f ca="1">VLOOKUP($A221,'Orçamento Sintético'!$A:$H,8,0)</f>
        <v>427.79</v>
      </c>
      <c r="D222" s="139">
        <f>ROUND($C222*D221,2)</f>
        <v>0</v>
      </c>
      <c r="E222" s="139">
        <f>ROUND($C222*E221,2)</f>
        <v>0</v>
      </c>
      <c r="F222" s="139">
        <f>ROUND($C222*F221,2)</f>
        <v>427.79</v>
      </c>
      <c r="G222" s="139">
        <f>$C222-SUM(D222:F222)</f>
        <v>0</v>
      </c>
    </row>
    <row r="223" spans="1:7">
      <c r="A223" s="198" t="s">
        <v>811</v>
      </c>
      <c r="B223" s="202" t="str">
        <f ca="1">VLOOKUP($A223,'Orçamento Sintético'!$A:$H,4,0)</f>
        <v>Copia da SINAPI (86895) - Prateleira em granito, incluindo mão francesa</v>
      </c>
      <c r="C223" s="138">
        <f ca="1">ROUND(C224/$G$396,4)</f>
        <v>1.1999999999999999E-3</v>
      </c>
      <c r="D223" s="138"/>
      <c r="E223" s="138"/>
      <c r="F223" s="138">
        <v>1</v>
      </c>
      <c r="G223" s="138">
        <f>ROUND(G224/$C224,4)</f>
        <v>0</v>
      </c>
    </row>
    <row r="224" spans="1:7">
      <c r="A224" s="198"/>
      <c r="B224" s="203"/>
      <c r="C224" s="139">
        <f ca="1">VLOOKUP($A223,'Orçamento Sintético'!$A:$H,8,0)</f>
        <v>949.13</v>
      </c>
      <c r="D224" s="139">
        <f>ROUND($C224*D223,2)</f>
        <v>0</v>
      </c>
      <c r="E224" s="139">
        <f>ROUND($C224*E223,2)</f>
        <v>0</v>
      </c>
      <c r="F224" s="139">
        <f>ROUND($C224*F223,2)</f>
        <v>949.13</v>
      </c>
      <c r="G224" s="139">
        <f>$C224-SUM(D224:F224)</f>
        <v>0</v>
      </c>
    </row>
    <row r="225" spans="1:7">
      <c r="A225" s="198" t="s">
        <v>814</v>
      </c>
      <c r="B225" s="202" t="str">
        <f ca="1">VLOOKUP($A225,'Orçamento Sintético'!$A:$H,4,0)</f>
        <v>Copia da SINAPI (86909 + 86887 + 86877 + 86881) - Conjunto de metais para pia com cuba inox</v>
      </c>
      <c r="C225" s="138">
        <f ca="1">ROUND(C226/$G$396,4)</f>
        <v>8.0000000000000004E-4</v>
      </c>
      <c r="D225" s="138"/>
      <c r="E225" s="138"/>
      <c r="F225" s="138">
        <v>1</v>
      </c>
      <c r="G225" s="138">
        <f>ROUND(G226/$C226,4)</f>
        <v>0</v>
      </c>
    </row>
    <row r="226" spans="1:7">
      <c r="A226" s="198"/>
      <c r="B226" s="203"/>
      <c r="C226" s="139">
        <f ca="1">VLOOKUP($A225,'Orçamento Sintético'!$A:$H,8,0)</f>
        <v>617.76</v>
      </c>
      <c r="D226" s="139">
        <f>ROUND($C226*D225,2)</f>
        <v>0</v>
      </c>
      <c r="E226" s="139">
        <f>ROUND($C226*E225,2)</f>
        <v>0</v>
      </c>
      <c r="F226" s="139">
        <f>ROUND($C226*F225,2)</f>
        <v>617.76</v>
      </c>
      <c r="G226" s="139">
        <f>$C226-SUM(D226:F226)</f>
        <v>0</v>
      </c>
    </row>
    <row r="227" spans="1:7">
      <c r="A227" s="204" t="s">
        <v>817</v>
      </c>
      <c r="B227" s="205" t="str">
        <f ca="1">VLOOKUP($A227,'Orçamento Sintético'!$A:$H,4,0)</f>
        <v>INSTALAÇÕES HIDRÁULICAS E SANITÁRIAS</v>
      </c>
      <c r="C227" s="126">
        <f ca="1">ROUND(C228/$G$396,4)</f>
        <v>5.2999999999999999E-2</v>
      </c>
      <c r="D227" s="140">
        <f>ROUND(D228/$C228,4)</f>
        <v>0.9859</v>
      </c>
      <c r="E227" s="140">
        <f>ROUND(E228/$C228,4)</f>
        <v>1.41E-2</v>
      </c>
      <c r="F227" s="140">
        <f>ROUND(F228/$C228,4)</f>
        <v>0</v>
      </c>
      <c r="G227" s="140">
        <f>ROUND(G228/$C228,4)</f>
        <v>0</v>
      </c>
    </row>
    <row r="228" spans="1:7">
      <c r="A228" s="204"/>
      <c r="B228" s="205"/>
      <c r="C228" s="127">
        <f ca="1">VLOOKUP($A227,'Orçamento Sintético'!$A:$H,8,0)</f>
        <v>42560.740000000005</v>
      </c>
      <c r="D228" s="141">
        <f>D230+D260</f>
        <v>41960.340000000004</v>
      </c>
      <c r="E228" s="141">
        <f>E230+E260</f>
        <v>600.41</v>
      </c>
      <c r="F228" s="141">
        <f>F230+F260</f>
        <v>0</v>
      </c>
      <c r="G228" s="141">
        <f>G230+G260</f>
        <v>-1.0000000000005116E-2</v>
      </c>
    </row>
    <row r="229" spans="1:7">
      <c r="A229" s="200" t="s">
        <v>819</v>
      </c>
      <c r="B229" s="201" t="str">
        <f ca="1">VLOOKUP($A229,'Orçamento Sintético'!$A:$H,4,0)</f>
        <v>ÁGUA FRIA</v>
      </c>
      <c r="C229" s="136">
        <f ca="1">ROUND(C230/$G$396,4)</f>
        <v>2.75E-2</v>
      </c>
      <c r="D229" s="136">
        <f>ROUND(D230/$C230,4)</f>
        <v>0.97499999999999998</v>
      </c>
      <c r="E229" s="136">
        <f>ROUND(E230/$C230,4)</f>
        <v>2.5000000000000001E-2</v>
      </c>
      <c r="F229" s="136">
        <f>ROUND(F230/$C230,4)</f>
        <v>0</v>
      </c>
      <c r="G229" s="136">
        <f>ROUND(G230/$C230,4)</f>
        <v>0</v>
      </c>
    </row>
    <row r="230" spans="1:7">
      <c r="A230" s="200"/>
      <c r="B230" s="201"/>
      <c r="C230" s="137">
        <f ca="1">VLOOKUP($A229,'Orçamento Sintético'!$A:$H,8,0)</f>
        <v>22033.850000000002</v>
      </c>
      <c r="D230" s="137">
        <f>D232+D244+D254</f>
        <v>21483.97</v>
      </c>
      <c r="E230" s="137">
        <f>E232+E244+E254</f>
        <v>549.88</v>
      </c>
      <c r="F230" s="137">
        <f>F232+F244+F254</f>
        <v>0</v>
      </c>
      <c r="G230" s="137">
        <f>G232+G244+G254</f>
        <v>0</v>
      </c>
    </row>
    <row r="231" spans="1:7">
      <c r="A231" s="197" t="s">
        <v>821</v>
      </c>
      <c r="B231" s="206" t="str">
        <f ca="1">VLOOKUP($A231,'Orçamento Sintético'!$A:$H,4,0)</f>
        <v>Tubulações e Conexões de PVC Rígido</v>
      </c>
      <c r="C231" s="142">
        <f ca="1">ROUND(C232/$G$396,4)</f>
        <v>1.7100000000000001E-2</v>
      </c>
      <c r="D231" s="143">
        <f>ROUND(D232/$C232,4)</f>
        <v>1</v>
      </c>
      <c r="E231" s="143">
        <f>ROUND(E232/$C232,4)</f>
        <v>0</v>
      </c>
      <c r="F231" s="143">
        <f>ROUND(F232/$C232,4)</f>
        <v>0</v>
      </c>
      <c r="G231" s="143">
        <f>ROUND(G232/$C232,4)</f>
        <v>0</v>
      </c>
    </row>
    <row r="232" spans="1:7">
      <c r="A232" s="197"/>
      <c r="B232" s="206"/>
      <c r="C232" s="144">
        <f ca="1">VLOOKUP($A231,'Orçamento Sintético'!$A:$H,8,0)</f>
        <v>13709.7</v>
      </c>
      <c r="D232" s="145">
        <f>D234+D236+D238+D240+D242</f>
        <v>13709.7</v>
      </c>
      <c r="E232" s="145">
        <f>E234+E236+E238+E240+E242</f>
        <v>0</v>
      </c>
      <c r="F232" s="145">
        <f>F234+F236+F238+F240+F242</f>
        <v>0</v>
      </c>
      <c r="G232" s="145">
        <f>G234+G236+G238+G240+G242</f>
        <v>0</v>
      </c>
    </row>
    <row r="233" spans="1:7">
      <c r="A233" s="198" t="s">
        <v>823</v>
      </c>
      <c r="B233" s="202" t="str">
        <f ca="1">VLOOKUP($A233,'Orçamento Sintético'!$A:$H,4,0)</f>
        <v>Copia da SINAPI (91788) - (Composição representativa) do serviço de instalação de tubos de PVC, soldável, água fria, DO 75 mm, inclusive conexões, cortes e fixações</v>
      </c>
      <c r="C233" s="138">
        <f ca="1">ROUND(C234/$G$396,4)</f>
        <v>6.9999999999999999E-4</v>
      </c>
      <c r="D233" s="138">
        <v>1</v>
      </c>
      <c r="E233" s="138"/>
      <c r="F233" s="138"/>
      <c r="G233" s="138">
        <f>ROUND(G234/$C234,4)</f>
        <v>0</v>
      </c>
    </row>
    <row r="234" spans="1:7">
      <c r="A234" s="198"/>
      <c r="B234" s="203"/>
      <c r="C234" s="139">
        <f ca="1">VLOOKUP($A233,'Orçamento Sintético'!$A:$H,8,0)</f>
        <v>594.79999999999995</v>
      </c>
      <c r="D234" s="139">
        <f>ROUND($C234*D233,2)</f>
        <v>594.79999999999995</v>
      </c>
      <c r="E234" s="139">
        <f>ROUND($C234*E233,2)</f>
        <v>0</v>
      </c>
      <c r="F234" s="139">
        <f>ROUND($C234*F233,2)</f>
        <v>0</v>
      </c>
      <c r="G234" s="139">
        <f>$C234-SUM(D234:F234)</f>
        <v>0</v>
      </c>
    </row>
    <row r="235" spans="1:7">
      <c r="A235" s="198" t="s">
        <v>826</v>
      </c>
      <c r="B235" s="202" t="str">
        <f ca="1">VLOOKUP($A235,'Orçamento Sintético'!$A:$H,4,0)</f>
        <v>Cópia da Sinapi (91794) - (Composição representativa) do serviço de instalação de tubos de PVC, soldável, água fria, DN 60mm (instalado em prumada), inclusive conexões, cortes e fixações, para prédios.</v>
      </c>
      <c r="C235" s="138">
        <f ca="1">ROUND(C236/$G$396,4)</f>
        <v>3.0999999999999999E-3</v>
      </c>
      <c r="D235" s="138">
        <v>1</v>
      </c>
      <c r="E235" s="138"/>
      <c r="F235" s="138"/>
      <c r="G235" s="138">
        <f>ROUND(G236/$C236,4)</f>
        <v>0</v>
      </c>
    </row>
    <row r="236" spans="1:7">
      <c r="A236" s="198"/>
      <c r="B236" s="203"/>
      <c r="C236" s="139">
        <f ca="1">VLOOKUP($A235,'Orçamento Sintético'!$A:$H,8,0)</f>
        <v>2488.64</v>
      </c>
      <c r="D236" s="139">
        <f>ROUND($C236*D235,2)</f>
        <v>2488.64</v>
      </c>
      <c r="E236" s="139">
        <f>ROUND($C236*E235,2)</f>
        <v>0</v>
      </c>
      <c r="F236" s="139">
        <f>ROUND($C236*F235,2)</f>
        <v>0</v>
      </c>
      <c r="G236" s="139">
        <f>$C236-SUM(D236:F236)</f>
        <v>0</v>
      </c>
    </row>
    <row r="237" spans="1:7">
      <c r="A237" s="198" t="s">
        <v>829</v>
      </c>
      <c r="B237" s="202" t="str">
        <f ca="1">VLOOKUP($A237,'Orçamento Sintético'!$A:$H,4,0)</f>
        <v>(COMPOSIÇÃO REPRESENTATIVA) DO SERVIÇO DE INSTALAÇÃO DE TUBOS DE PVC, SOLDÁVEL, ÁGUA FRIA, DN 50 MM (INSTALADO EM PRUMADA), INCLUSIVE CONEXÕES, CORTES E FIXAÇÕES, PARA PRÉDIOS. AF_10/2015</v>
      </c>
      <c r="C237" s="138">
        <f ca="1">ROUND(C238/$G$396,4)</f>
        <v>5.4999999999999997E-3</v>
      </c>
      <c r="D237" s="138">
        <v>1</v>
      </c>
      <c r="E237" s="138"/>
      <c r="F237" s="138"/>
      <c r="G237" s="138">
        <f>ROUND(G238/$C238,4)</f>
        <v>0</v>
      </c>
    </row>
    <row r="238" spans="1:7">
      <c r="A238" s="198"/>
      <c r="B238" s="203"/>
      <c r="C238" s="139">
        <f ca="1">VLOOKUP($A237,'Orçamento Sintético'!$A:$H,8,0)</f>
        <v>4405.78</v>
      </c>
      <c r="D238" s="139">
        <f>ROUND($C238*D237,2)</f>
        <v>4405.78</v>
      </c>
      <c r="E238" s="139">
        <f>ROUND($C238*E237,2)</f>
        <v>0</v>
      </c>
      <c r="F238" s="139">
        <f>ROUND($C238*F237,2)</f>
        <v>0</v>
      </c>
      <c r="G238" s="139">
        <f>$C238-SUM(D238:F238)</f>
        <v>0</v>
      </c>
    </row>
    <row r="239" spans="1:7">
      <c r="A239" s="198" t="s">
        <v>832</v>
      </c>
      <c r="B239" s="202" t="str">
        <f ca="1">VLOOKUP($A239,'Orçamento Sintético'!$A:$H,4,0)</f>
        <v>(COMPOSIÇÃO REPRESENTATIVA) DO SERVIÇO DE INSTALAÇÃO TUBOS DE PVC, SOLDÁVEL, ÁGUA FRIA, DN 32 MM (INSTALADO EM RAMAL, SUB-RAMAL, RAMAL DE DISTRIBUIÇÃO OU PRUMADA), INCLUSIVE CONEXÕES, CORTES E FIXAÇÕES, PARA PRÉDIOS. AF_10/2015</v>
      </c>
      <c r="C239" s="138">
        <f ca="1">ROUND(C240/$G$396,4)</f>
        <v>2.9999999999999997E-4</v>
      </c>
      <c r="D239" s="138">
        <v>1</v>
      </c>
      <c r="E239" s="138"/>
      <c r="F239" s="138"/>
      <c r="G239" s="138">
        <f>ROUND(G240/$C240,4)</f>
        <v>0</v>
      </c>
    </row>
    <row r="240" spans="1:7">
      <c r="A240" s="198"/>
      <c r="B240" s="203"/>
      <c r="C240" s="139">
        <f ca="1">VLOOKUP($A239,'Orçamento Sintético'!$A:$H,8,0)</f>
        <v>222.88</v>
      </c>
      <c r="D240" s="139">
        <f>ROUND($C240*D239,2)</f>
        <v>222.88</v>
      </c>
      <c r="E240" s="139">
        <f>ROUND($C240*E239,2)</f>
        <v>0</v>
      </c>
      <c r="F240" s="139">
        <f>ROUND($C240*F239,2)</f>
        <v>0</v>
      </c>
      <c r="G240" s="139">
        <f>$C240-SUM(D240:F240)</f>
        <v>0</v>
      </c>
    </row>
    <row r="241" spans="1:7">
      <c r="A241" s="198" t="s">
        <v>835</v>
      </c>
      <c r="B241" s="202" t="str">
        <f ca="1">VLOOKUP($A241,'Orçamento Sintético'!$A:$H,4,0)</f>
        <v>(COMPOSIÇÃO REPRESENTATIVA) DO SERVIÇO DE INSTALAÇÃO DE TUBOS DE PVC, SOLDÁVEL, ÁGUA FRIA, DN 25 MM (INSTALADO EM RAMAL, SUB-RAMAL, RAMAL DE DISTRIBUIÇÃO OU PRUMADA), INCLUSIVE CONEXÕES, CORTES E FIXAÇÕES, PARA PRÉDIOS. AF_10/2015</v>
      </c>
      <c r="C241" s="138">
        <f ca="1">ROUND(C242/$G$396,4)</f>
        <v>7.4999999999999997E-3</v>
      </c>
      <c r="D241" s="138">
        <v>1</v>
      </c>
      <c r="E241" s="138"/>
      <c r="F241" s="138"/>
      <c r="G241" s="138">
        <f>ROUND(G242/$C242,4)</f>
        <v>0</v>
      </c>
    </row>
    <row r="242" spans="1:7">
      <c r="A242" s="198"/>
      <c r="B242" s="203"/>
      <c r="C242" s="139">
        <f ca="1">VLOOKUP($A241,'Orçamento Sintético'!$A:$H,8,0)</f>
        <v>5997.6</v>
      </c>
      <c r="D242" s="139">
        <f>ROUND($C242*D241,2)</f>
        <v>5997.6</v>
      </c>
      <c r="E242" s="139">
        <f>ROUND($C242*E241,2)</f>
        <v>0</v>
      </c>
      <c r="F242" s="139">
        <f>ROUND($C242*F241,2)</f>
        <v>0</v>
      </c>
      <c r="G242" s="139">
        <f>$C242-SUM(D242:F242)</f>
        <v>0</v>
      </c>
    </row>
    <row r="243" spans="1:7">
      <c r="A243" s="197" t="s">
        <v>838</v>
      </c>
      <c r="B243" s="206" t="str">
        <f ca="1">VLOOKUP($A243,'Orçamento Sintético'!$A:$H,4,0)</f>
        <v>Aparelhos, Metais e Acessórios Sanitários</v>
      </c>
      <c r="C243" s="142">
        <f ca="1">ROUND(C244/$G$396,4)</f>
        <v>6.7999999999999996E-3</v>
      </c>
      <c r="D243" s="143">
        <f>ROUND(D244/$C244,4)</f>
        <v>1</v>
      </c>
      <c r="E243" s="143">
        <f>ROUND(E244/$C244,4)</f>
        <v>0</v>
      </c>
      <c r="F243" s="143">
        <f>ROUND(F244/$C244,4)</f>
        <v>0</v>
      </c>
      <c r="G243" s="143">
        <f>ROUND(G244/$C244,4)</f>
        <v>0</v>
      </c>
    </row>
    <row r="244" spans="1:7">
      <c r="A244" s="197"/>
      <c r="B244" s="206"/>
      <c r="C244" s="144">
        <f ca="1">VLOOKUP($A243,'Orçamento Sintético'!$A:$H,8,0)</f>
        <v>5483.0300000000007</v>
      </c>
      <c r="D244" s="145">
        <f>D246+D248+D250+D252</f>
        <v>5483.0300000000007</v>
      </c>
      <c r="E244" s="145">
        <f>E246+E248+E250+E252</f>
        <v>0</v>
      </c>
      <c r="F244" s="145">
        <f>F246+F248+F250+F252</f>
        <v>0</v>
      </c>
      <c r="G244" s="145">
        <f>G246+G248+G250+G252</f>
        <v>0</v>
      </c>
    </row>
    <row r="245" spans="1:7">
      <c r="A245" s="198" t="s">
        <v>840</v>
      </c>
      <c r="B245" s="202" t="str">
        <f ca="1">VLOOKUP($A245,'Orçamento Sintético'!$A:$H,4,0)</f>
        <v>REGISTRO DE GAVETA BRUTO, LATÃO, ROSCÁVEL, 1 1/2, COM ACABAMENTO E CANOPLA CROMADOS, INSTALADO EM RESERVAÇÃO DE ÁGUA DE EDIFICAÇÃO QUE POSSUA RESERVATÓRIO DE FIBRA/FIBROCIMENTO  FORNECIMENTO E INSTALAÇÃO. AF_06/2016</v>
      </c>
      <c r="C245" s="138">
        <f ca="1">ROUND(C246/$G$396,4)</f>
        <v>3.3E-3</v>
      </c>
      <c r="D245" s="138">
        <v>1</v>
      </c>
      <c r="E245" s="138"/>
      <c r="F245" s="138"/>
      <c r="G245" s="138">
        <f>ROUND(G246/$C246,4)</f>
        <v>0</v>
      </c>
    </row>
    <row r="246" spans="1:7">
      <c r="A246" s="198"/>
      <c r="B246" s="203"/>
      <c r="C246" s="139">
        <f ca="1">VLOOKUP($A245,'Orçamento Sintético'!$A:$H,8,0)</f>
        <v>2652</v>
      </c>
      <c r="D246" s="139">
        <f>ROUND($C246*D245,2)</f>
        <v>2652</v>
      </c>
      <c r="E246" s="139">
        <f>ROUND($C246*E245,2)</f>
        <v>0</v>
      </c>
      <c r="F246" s="139">
        <f>ROUND($C246*F245,2)</f>
        <v>0</v>
      </c>
      <c r="G246" s="139">
        <f>$C246-SUM(D246:F246)</f>
        <v>0</v>
      </c>
    </row>
    <row r="247" spans="1:7">
      <c r="A247" s="198" t="s">
        <v>843</v>
      </c>
      <c r="B247" s="202" t="str">
        <f ca="1">VLOOKUP($A247,'Orçamento Sintético'!$A:$H,4,0)</f>
        <v>REGISTRO DE GAVETA BRUTO, LATÃO, ROSCÁVEL, 1, COM ACABAMENTO E CANOPLA CROMADOS, INSTALADO EM RESERVAÇÃO DE ÁGUA DE EDIFICAÇÃO QUE POSSUA RESERVATÓRIO DE FIBRA/FIBROCIMENTO  FORNECIMENTO E INSTALAÇÃO. AF_06/2016</v>
      </c>
      <c r="C247" s="138">
        <f ca="1">ROUND(C248/$G$396,4)</f>
        <v>2.0000000000000001E-4</v>
      </c>
      <c r="D247" s="138">
        <v>1</v>
      </c>
      <c r="E247" s="138"/>
      <c r="F247" s="138"/>
      <c r="G247" s="138">
        <f>ROUND(G248/$C248,4)</f>
        <v>0</v>
      </c>
    </row>
    <row r="248" spans="1:7">
      <c r="A248" s="198"/>
      <c r="B248" s="203"/>
      <c r="C248" s="139">
        <f ca="1">VLOOKUP($A247,'Orçamento Sintético'!$A:$H,8,0)</f>
        <v>123.33</v>
      </c>
      <c r="D248" s="139">
        <f>ROUND($C248*D247,2)</f>
        <v>123.33</v>
      </c>
      <c r="E248" s="139">
        <f>ROUND($C248*E247,2)</f>
        <v>0</v>
      </c>
      <c r="F248" s="139">
        <f>ROUND($C248*F247,2)</f>
        <v>0</v>
      </c>
      <c r="G248" s="139">
        <f>$C248-SUM(D248:F248)</f>
        <v>0</v>
      </c>
    </row>
    <row r="249" spans="1:7">
      <c r="A249" s="198" t="s">
        <v>846</v>
      </c>
      <c r="B249" s="202" t="str">
        <f ca="1">VLOOKUP($A249,'Orçamento Sintético'!$A:$H,4,0)</f>
        <v>REGISTRO DE GAVETA BRUTO, LATÃO, ROSCÁVEL, 3/4", COM ACABAMENTO E CANOPLA CROMADOS. FORNECIDO E INSTALADO EM RAMAL DE ÁGUA. AF_12/2014</v>
      </c>
      <c r="C249" s="138">
        <f ca="1">ROUND(C250/$G$396,4)</f>
        <v>2.3E-3</v>
      </c>
      <c r="D249" s="138">
        <v>1</v>
      </c>
      <c r="E249" s="138"/>
      <c r="F249" s="138"/>
      <c r="G249" s="138">
        <f>ROUND(G250/$C250,4)</f>
        <v>0</v>
      </c>
    </row>
    <row r="250" spans="1:7">
      <c r="A250" s="198"/>
      <c r="B250" s="203"/>
      <c r="C250" s="139">
        <f ca="1">VLOOKUP($A249,'Orçamento Sintético'!$A:$H,8,0)</f>
        <v>1807.68</v>
      </c>
      <c r="D250" s="139">
        <f>ROUND($C250*D249,2)</f>
        <v>1807.68</v>
      </c>
      <c r="E250" s="139">
        <f>ROUND($C250*E249,2)</f>
        <v>0</v>
      </c>
      <c r="F250" s="139">
        <f>ROUND($C250*F249,2)</f>
        <v>0</v>
      </c>
      <c r="G250" s="139">
        <f>$C250-SUM(D250:F250)</f>
        <v>0</v>
      </c>
    </row>
    <row r="251" spans="1:7">
      <c r="A251" s="198" t="s">
        <v>849</v>
      </c>
      <c r="B251" s="202" t="str">
        <f ca="1">VLOOKUP($A251,'Orçamento Sintético'!$A:$H,4,0)</f>
        <v>REGISTRO DE PRESSÃO BRUTO, LATÃO, ROSCÁVEL, 3/4", COM ACABAMENTO E CANOPLA CROMADOS. FORNECIDO E INSTALADO EM RAMAL DE ÁGUA. AF_12/2014</v>
      </c>
      <c r="C251" s="138">
        <f ca="1">ROUND(C252/$G$396,4)</f>
        <v>1.1000000000000001E-3</v>
      </c>
      <c r="D251" s="138">
        <v>1</v>
      </c>
      <c r="E251" s="138"/>
      <c r="F251" s="138"/>
      <c r="G251" s="138">
        <f>ROUND(G252/$C252,4)</f>
        <v>0</v>
      </c>
    </row>
    <row r="252" spans="1:7">
      <c r="A252" s="198"/>
      <c r="B252" s="203"/>
      <c r="C252" s="139">
        <f ca="1">VLOOKUP($A251,'Orçamento Sintético'!$A:$H,8,0)</f>
        <v>900.02</v>
      </c>
      <c r="D252" s="139">
        <f>ROUND($C252*D251,2)</f>
        <v>900.02</v>
      </c>
      <c r="E252" s="139">
        <f>ROUND($C252*E251,2)</f>
        <v>0</v>
      </c>
      <c r="F252" s="139">
        <f>ROUND($C252*F251,2)</f>
        <v>0</v>
      </c>
      <c r="G252" s="139">
        <f>$C252-SUM(D252:F252)</f>
        <v>0</v>
      </c>
    </row>
    <row r="253" spans="1:7">
      <c r="A253" s="198" t="s">
        <v>852</v>
      </c>
      <c r="B253" s="207" t="str">
        <f ca="1">VLOOKUP($A253,'Orçamento Sintético'!$A:$H,4,0)</f>
        <v>Serviços diversos</v>
      </c>
      <c r="C253" s="142">
        <f ca="1">ROUND(C254/$G$396,4)</f>
        <v>3.5000000000000001E-3</v>
      </c>
      <c r="D253" s="143">
        <f>ROUND(D254/$C254,4)</f>
        <v>0.80649999999999999</v>
      </c>
      <c r="E253" s="143">
        <f>ROUND(E254/$C254,4)</f>
        <v>0.19350000000000001</v>
      </c>
      <c r="F253" s="143">
        <f>ROUND(F254/$C254,4)</f>
        <v>0</v>
      </c>
      <c r="G253" s="143">
        <f>ROUND(G254/$C254,4)</f>
        <v>0</v>
      </c>
    </row>
    <row r="254" spans="1:7">
      <c r="A254" s="198"/>
      <c r="B254" s="208"/>
      <c r="C254" s="144">
        <f ca="1">VLOOKUP($A253,'Orçamento Sintético'!$A:$H,8,0)</f>
        <v>2841.12</v>
      </c>
      <c r="D254" s="145">
        <f>D256+D258</f>
        <v>2291.2399999999998</v>
      </c>
      <c r="E254" s="145">
        <f>E256+E258</f>
        <v>549.88</v>
      </c>
      <c r="F254" s="145">
        <f>F256+F258</f>
        <v>0</v>
      </c>
      <c r="G254" s="145">
        <f>G256+G258</f>
        <v>0</v>
      </c>
    </row>
    <row r="255" spans="1:7">
      <c r="A255" s="198" t="s">
        <v>854</v>
      </c>
      <c r="B255" s="202" t="str">
        <f ca="1">VLOOKUP($A255,'Orçamento Sintético'!$A:$H,4,0)</f>
        <v>Copia da CPOS (04.30.060) - Remoção de tubulação hidráulica em geral, incluindo conexões, caixas e ralos</v>
      </c>
      <c r="C255" s="138">
        <f ca="1">ROUND(C256/$G$396,4)</f>
        <v>2.8999999999999998E-3</v>
      </c>
      <c r="D255" s="138">
        <v>1</v>
      </c>
      <c r="E255" s="138"/>
      <c r="F255" s="138"/>
      <c r="G255" s="138">
        <f>ROUND(G256/$C256,4)</f>
        <v>0</v>
      </c>
    </row>
    <row r="256" spans="1:7">
      <c r="A256" s="198"/>
      <c r="B256" s="203"/>
      <c r="C256" s="139">
        <f ca="1">VLOOKUP($A255,'Orçamento Sintético'!$A:$H,8,0)</f>
        <v>2291.2399999999998</v>
      </c>
      <c r="D256" s="139">
        <f>ROUND($C256*D255,2)</f>
        <v>2291.2399999999998</v>
      </c>
      <c r="E256" s="139">
        <f>ROUND($C256*E255,2)</f>
        <v>0</v>
      </c>
      <c r="F256" s="139">
        <f>ROUND($C256*F255,2)</f>
        <v>0</v>
      </c>
      <c r="G256" s="139">
        <f>$C256-SUM(D256:F256)</f>
        <v>0</v>
      </c>
    </row>
    <row r="257" spans="1:7">
      <c r="A257" s="198" t="s">
        <v>857</v>
      </c>
      <c r="B257" s="202" t="str">
        <f ca="1">VLOOKUP($A257,'Orçamento Sintético'!$A:$H,4,0)</f>
        <v>LASTRO COM MATERIAL GRANULAR (AREIA MÉDIA), APLICADO EM PISOS OU RADIERS, ESPESSURA DE *10 CM*. AF_07/2019</v>
      </c>
      <c r="C257" s="138">
        <f ca="1">ROUND(C258/$G$396,4)</f>
        <v>6.9999999999999999E-4</v>
      </c>
      <c r="D257" s="138"/>
      <c r="E257" s="138">
        <v>1</v>
      </c>
      <c r="F257" s="138"/>
      <c r="G257" s="138">
        <f>ROUND(G258/$C258,4)</f>
        <v>0</v>
      </c>
    </row>
    <row r="258" spans="1:7">
      <c r="A258" s="198"/>
      <c r="B258" s="203"/>
      <c r="C258" s="139">
        <f ca="1">VLOOKUP($A257,'Orçamento Sintético'!$A:$H,8,0)</f>
        <v>549.88</v>
      </c>
      <c r="D258" s="139">
        <f>ROUND($C258*D257,2)</f>
        <v>0</v>
      </c>
      <c r="E258" s="139">
        <f>ROUND($C258*E257,2)</f>
        <v>549.88</v>
      </c>
      <c r="F258" s="139">
        <f>ROUND($C258*F257,2)</f>
        <v>0</v>
      </c>
      <c r="G258" s="139">
        <f>$C258-SUM(D258:F258)</f>
        <v>0</v>
      </c>
    </row>
    <row r="259" spans="1:7">
      <c r="A259" s="200" t="s">
        <v>860</v>
      </c>
      <c r="B259" s="201" t="str">
        <f ca="1">VLOOKUP($A259,'Orçamento Sintético'!$A:$H,4,0)</f>
        <v>ESGOTOS SANITÁRIOS</v>
      </c>
      <c r="C259" s="136">
        <f ca="1">ROUND(C260/$G$396,4)</f>
        <v>2.5600000000000001E-2</v>
      </c>
      <c r="D259" s="136">
        <f>ROUND(D260/$C260,4)</f>
        <v>0.99750000000000005</v>
      </c>
      <c r="E259" s="136">
        <f>ROUND(E260/$C260,4)</f>
        <v>2.5000000000000001E-3</v>
      </c>
      <c r="F259" s="136">
        <f>ROUND(F260/$C260,4)</f>
        <v>0</v>
      </c>
      <c r="G259" s="136">
        <f>ROUND(G260/$C260,4)</f>
        <v>0</v>
      </c>
    </row>
    <row r="260" spans="1:7">
      <c r="A260" s="200"/>
      <c r="B260" s="201"/>
      <c r="C260" s="137">
        <f ca="1">VLOOKUP($A259,'Orçamento Sintético'!$A:$H,8,0)</f>
        <v>20526.890000000003</v>
      </c>
      <c r="D260" s="137">
        <f>D262+D272+D284</f>
        <v>20476.370000000003</v>
      </c>
      <c r="E260" s="137">
        <f>E262+E272+E284</f>
        <v>50.53</v>
      </c>
      <c r="F260" s="137">
        <f>F262+F272+F284</f>
        <v>0</v>
      </c>
      <c r="G260" s="137">
        <f>G262+G272+G284</f>
        <v>-1.0000000000005116E-2</v>
      </c>
    </row>
    <row r="261" spans="1:7">
      <c r="A261" s="197" t="s">
        <v>862</v>
      </c>
      <c r="B261" s="206" t="str">
        <f ca="1">VLOOKUP($A261,'Orçamento Sintético'!$A:$H,4,0)</f>
        <v>Tubulações e Conexões de PVC</v>
      </c>
      <c r="C261" s="142">
        <f ca="1">ROUND(C262/$G$396,4)</f>
        <v>1.7299999999999999E-2</v>
      </c>
      <c r="D261" s="143">
        <f>ROUND(D262/$C262,4)</f>
        <v>1</v>
      </c>
      <c r="E261" s="143">
        <f>ROUND(E262/$C262,4)</f>
        <v>0</v>
      </c>
      <c r="F261" s="143">
        <f>ROUND(F262/$C262,4)</f>
        <v>0</v>
      </c>
      <c r="G261" s="143">
        <f>ROUND(G262/$C262,4)</f>
        <v>0</v>
      </c>
    </row>
    <row r="262" spans="1:7">
      <c r="A262" s="197"/>
      <c r="B262" s="206"/>
      <c r="C262" s="144">
        <f ca="1">VLOOKUP($A261,'Orçamento Sintético'!$A:$H,8,0)</f>
        <v>13884.7</v>
      </c>
      <c r="D262" s="145">
        <f>D264+D266+D268+D270</f>
        <v>13884.7</v>
      </c>
      <c r="E262" s="145">
        <f>E264+E266+E268+E270</f>
        <v>0</v>
      </c>
      <c r="F262" s="145">
        <f>F264+F266+F268+F270</f>
        <v>0</v>
      </c>
      <c r="G262" s="145">
        <f>G264+G266+G268+G270</f>
        <v>0</v>
      </c>
    </row>
    <row r="263" spans="1:7">
      <c r="A263" s="198" t="s">
        <v>864</v>
      </c>
      <c r="B263" s="202" t="str">
        <f ca="1">VLOOKUP($A263,'Orçamento Sintético'!$A:$H,4,0)</f>
        <v>(COMPOSIÇÃO REPRESENTATIVA) DO SERVIÇO DE INST. TUBO PVC, SÉRIE N, ESGOTO PREDIAL, 100 MM (INST. RAMAL DESCARGA, RAMAL DE ESG. SANIT., PRUMADA ESG. SANIT., VENTILAÇÃO OU SUB-COLETOR AÉREO), INCL. CONEXÕES E CORTES, FIXAÇÕES, P/ PRÉDIOS. AF_10/2015</v>
      </c>
      <c r="C263" s="138">
        <f ca="1">ROUND(C264/$G$396,4)</f>
        <v>5.4999999999999997E-3</v>
      </c>
      <c r="D263" s="138">
        <v>1</v>
      </c>
      <c r="E263" s="138"/>
      <c r="F263" s="138"/>
      <c r="G263" s="138">
        <f>ROUND(G264/$C264,4)</f>
        <v>0</v>
      </c>
    </row>
    <row r="264" spans="1:7">
      <c r="A264" s="198"/>
      <c r="B264" s="203"/>
      <c r="C264" s="139">
        <f ca="1">VLOOKUP($A263,'Orçamento Sintético'!$A:$H,8,0)</f>
        <v>4389</v>
      </c>
      <c r="D264" s="139">
        <f>ROUND($C264*D263,2)</f>
        <v>4389</v>
      </c>
      <c r="E264" s="139">
        <f>ROUND($C264*E263,2)</f>
        <v>0</v>
      </c>
      <c r="F264" s="139">
        <f>ROUND($C264*F263,2)</f>
        <v>0</v>
      </c>
      <c r="G264" s="139">
        <f>$C264-SUM(D264:F264)</f>
        <v>0</v>
      </c>
    </row>
    <row r="265" spans="1:7">
      <c r="A265" s="198" t="s">
        <v>867</v>
      </c>
      <c r="B265" s="202" t="str">
        <f ca="1">VLOOKUP($A265,'Orçamento Sintético'!$A:$H,4,0)</f>
        <v>(COMPOSIÇÃO REPRESENTATIVA) DO SERVIÇO DE INST. TUBO PVC, SÉRIE N, ESGOTO PREDIAL, DN 75 MM, (INST. EM RAMAL DE DESCARGA, RAMAL DE ESG. SANITÁRIO, PRUMADA DE ESG. SANITÁRIO OU VENTILAÇÃO), INCL. CONEXÕES, CORTES E FIXAÇÕES, P/ PRÉDIOS. AF_10/2015</v>
      </c>
      <c r="C265" s="138">
        <f ca="1">ROUND(C266/$G$396,4)</f>
        <v>6.0000000000000001E-3</v>
      </c>
      <c r="D265" s="138">
        <v>1</v>
      </c>
      <c r="E265" s="138"/>
      <c r="F265" s="138"/>
      <c r="G265" s="138">
        <f>ROUND(G266/$C266,4)</f>
        <v>0</v>
      </c>
    </row>
    <row r="266" spans="1:7">
      <c r="A266" s="198"/>
      <c r="B266" s="203"/>
      <c r="C266" s="139">
        <f ca="1">VLOOKUP($A265,'Orçamento Sintético'!$A:$H,8,0)</f>
        <v>4794.88</v>
      </c>
      <c r="D266" s="139">
        <f>ROUND($C266*D265,2)</f>
        <v>4794.88</v>
      </c>
      <c r="E266" s="139">
        <f>ROUND($C266*E265,2)</f>
        <v>0</v>
      </c>
      <c r="F266" s="139">
        <f>ROUND($C266*F265,2)</f>
        <v>0</v>
      </c>
      <c r="G266" s="139">
        <f>$C266-SUM(D266:F266)</f>
        <v>0</v>
      </c>
    </row>
    <row r="267" spans="1:7">
      <c r="A267" s="198" t="s">
        <v>870</v>
      </c>
      <c r="B267" s="202" t="str">
        <f ca="1">VLOOKUP($A267,'Orçamento Sintético'!$A:$H,4,0)</f>
        <v>(COMPOSIÇÃO REPRESENTATIVA) DO SERVIÇO DE INSTALAÇÃO DE TUBO DE PVC, SÉRIE NORMAL, ESGOTO PREDIAL, DN 50 MM (INSTALADO EM RAMAL DE DESCARGA OU RAMAL DE ESGOTO SANITÁRIO), INCLUSIVE CONEXÕES, CORTES E FIXAÇÕES PARA, PRÉDIOS. AF_10/2015</v>
      </c>
      <c r="C267" s="138">
        <f ca="1">ROUND(C268/$G$396,4)</f>
        <v>2.3999999999999998E-3</v>
      </c>
      <c r="D267" s="138">
        <v>1</v>
      </c>
      <c r="E267" s="138"/>
      <c r="F267" s="138"/>
      <c r="G267" s="138">
        <f>ROUND(G268/$C268,4)</f>
        <v>0</v>
      </c>
    </row>
    <row r="268" spans="1:7">
      <c r="A268" s="198"/>
      <c r="B268" s="203"/>
      <c r="C268" s="139">
        <f ca="1">VLOOKUP($A267,'Orçamento Sintético'!$A:$H,8,0)</f>
        <v>1948</v>
      </c>
      <c r="D268" s="139">
        <f>ROUND($C268*D267,2)</f>
        <v>1948</v>
      </c>
      <c r="E268" s="139">
        <f>ROUND($C268*E267,2)</f>
        <v>0</v>
      </c>
      <c r="F268" s="139">
        <f>ROUND($C268*F267,2)</f>
        <v>0</v>
      </c>
      <c r="G268" s="139">
        <f>$C268-SUM(D268:F268)</f>
        <v>0</v>
      </c>
    </row>
    <row r="269" spans="1:7">
      <c r="A269" s="198" t="s">
        <v>873</v>
      </c>
      <c r="B269" s="202" t="str">
        <f ca="1">VLOOKUP($A269,'Orçamento Sintético'!$A:$H,4,0)</f>
        <v>(COMPOSIÇÃO REPRESENTATIVA) DO SERVIÇO DE INSTALAÇÃO DE TUBO DE PVC, SÉRIE NORMAL, ESGOTO PREDIAL, DN 40 MM (INSTALADO EM RAMAL DE DESCARGA OU RAMAL DE ESGOTO SANITÁRIO), INCLUSIVE CONEXÕES, CORTES E FIXAÇÕES, PARA PRÉDIOS. AF_10/2015</v>
      </c>
      <c r="C269" s="138">
        <f ca="1">ROUND(C270/$G$396,4)</f>
        <v>3.3999999999999998E-3</v>
      </c>
      <c r="D269" s="138">
        <v>1</v>
      </c>
      <c r="E269" s="138"/>
      <c r="F269" s="138"/>
      <c r="G269" s="138">
        <f>ROUND(G270/$C270,4)</f>
        <v>0</v>
      </c>
    </row>
    <row r="270" spans="1:7">
      <c r="A270" s="198"/>
      <c r="B270" s="203"/>
      <c r="C270" s="139">
        <f ca="1">VLOOKUP($A269,'Orçamento Sintético'!$A:$H,8,0)</f>
        <v>2752.82</v>
      </c>
      <c r="D270" s="139">
        <f>ROUND($C270*D269,2)</f>
        <v>2752.82</v>
      </c>
      <c r="E270" s="139">
        <f>ROUND($C270*E269,2)</f>
        <v>0</v>
      </c>
      <c r="F270" s="139">
        <f>ROUND($C270*F269,2)</f>
        <v>0</v>
      </c>
      <c r="G270" s="139">
        <f>$C270-SUM(D270:F270)</f>
        <v>0</v>
      </c>
    </row>
    <row r="271" spans="1:7">
      <c r="A271" s="197" t="s">
        <v>876</v>
      </c>
      <c r="B271" s="206" t="str">
        <f ca="1">VLOOKUP($A271,'Orçamento Sintético'!$A:$H,4,0)</f>
        <v>Acessórios</v>
      </c>
      <c r="C271" s="142">
        <f ca="1">ROUND(C272/$G$396,4)</f>
        <v>4.0000000000000001E-3</v>
      </c>
      <c r="D271" s="143">
        <f>ROUND(D272/$C272,4)</f>
        <v>1</v>
      </c>
      <c r="E271" s="143">
        <f>ROUND(E272/$C272,4)</f>
        <v>0</v>
      </c>
      <c r="F271" s="143">
        <f>ROUND(F272/$C272,4)</f>
        <v>0</v>
      </c>
      <c r="G271" s="143">
        <f>ROUND(G272/$C272,4)</f>
        <v>0</v>
      </c>
    </row>
    <row r="272" spans="1:7">
      <c r="A272" s="197"/>
      <c r="B272" s="206"/>
      <c r="C272" s="144">
        <f ca="1">VLOOKUP($A271,'Orçamento Sintético'!$A:$H,8,0)</f>
        <v>3207.6000000000004</v>
      </c>
      <c r="D272" s="145">
        <f>D274+D276+D278+D280+D282</f>
        <v>3207.6000000000004</v>
      </c>
      <c r="E272" s="145">
        <f>E274+E276+E278+E280+E282</f>
        <v>0</v>
      </c>
      <c r="F272" s="145">
        <f>F274+F276+F278+F280+F282</f>
        <v>0</v>
      </c>
      <c r="G272" s="145">
        <f>G274+G276+G278+G280+G282</f>
        <v>0</v>
      </c>
    </row>
    <row r="273" spans="1:7">
      <c r="A273" s="198" t="s">
        <v>878</v>
      </c>
      <c r="B273" s="202" t="str">
        <f ca="1">VLOOKUP($A273,'Orçamento Sintético'!$A:$H,4,0)</f>
        <v>CAIXA SIFONADA, PVC, DN 150 X 185 X 75 MM, JUNTA ELÁSTICA, FORNECIDA E INSTALADA EM RAMAL DE DESCARGA OU EM RAMAL DE ESGOTO SANITÁRIO. AF_12/2014</v>
      </c>
      <c r="C273" s="138">
        <f ca="1">ROUND(C274/$G$396,4)</f>
        <v>1.6000000000000001E-3</v>
      </c>
      <c r="D273" s="138">
        <v>1</v>
      </c>
      <c r="E273" s="138"/>
      <c r="F273" s="138"/>
      <c r="G273" s="138">
        <f>ROUND(G274/$C274,4)</f>
        <v>0</v>
      </c>
    </row>
    <row r="274" spans="1:7">
      <c r="A274" s="198"/>
      <c r="B274" s="203"/>
      <c r="C274" s="139">
        <f ca="1">VLOOKUP($A273,'Orçamento Sintético'!$A:$H,8,0)</f>
        <v>1264.96</v>
      </c>
      <c r="D274" s="139">
        <f>ROUND($C274*D273,2)</f>
        <v>1264.96</v>
      </c>
      <c r="E274" s="139">
        <f>ROUND($C274*E273,2)</f>
        <v>0</v>
      </c>
      <c r="F274" s="139">
        <f>ROUND($C274*F273,2)</f>
        <v>0</v>
      </c>
      <c r="G274" s="139">
        <f>$C274-SUM(D274:F274)</f>
        <v>0</v>
      </c>
    </row>
    <row r="275" spans="1:7">
      <c r="A275" s="198" t="s">
        <v>881</v>
      </c>
      <c r="B275" s="202" t="str">
        <f ca="1">VLOOKUP($A275,'Orçamento Sintético'!$A:$H,4,0)</f>
        <v>CAIXA SIFONADA, PVC, DN 100 X 100 X 50 MM, JUNTA ELÁSTICA, FORNECIDA E INSTALADA EM RAMAL DE DESCARGA OU EM RAMAL DE ESGOTO SANITÁRIO. AF_12/2014</v>
      </c>
      <c r="C275" s="138">
        <f ca="1">ROUND(C276/$G$396,4)</f>
        <v>1E-4</v>
      </c>
      <c r="D275" s="138">
        <v>1</v>
      </c>
      <c r="E275" s="138"/>
      <c r="F275" s="138"/>
      <c r="G275" s="138">
        <f>ROUND(G276/$C276,4)</f>
        <v>0</v>
      </c>
    </row>
    <row r="276" spans="1:7">
      <c r="A276" s="198"/>
      <c r="B276" s="203"/>
      <c r="C276" s="139">
        <f ca="1">VLOOKUP($A275,'Orçamento Sintético'!$A:$H,8,0)</f>
        <v>100.5</v>
      </c>
      <c r="D276" s="139">
        <f>ROUND($C276*D275,2)</f>
        <v>100.5</v>
      </c>
      <c r="E276" s="139">
        <f>ROUND($C276*E275,2)</f>
        <v>0</v>
      </c>
      <c r="F276" s="139">
        <f>ROUND($C276*F275,2)</f>
        <v>0</v>
      </c>
      <c r="G276" s="139">
        <f>$C276-SUM(D276:F276)</f>
        <v>0</v>
      </c>
    </row>
    <row r="277" spans="1:7">
      <c r="A277" s="198" t="s">
        <v>884</v>
      </c>
      <c r="B277" s="202" t="str">
        <f ca="1">VLOOKUP($A277,'Orçamento Sintético'!$A:$H,4,0)</f>
        <v>Copia da SINAPI (89708) - Caixa sifonada, PVC, DN 150x185x75mm, incluindo tampa hermética em aço inox - fornecimento e instalação</v>
      </c>
      <c r="C277" s="138">
        <f ca="1">ROUND(C278/$G$396,4)</f>
        <v>5.9999999999999995E-4</v>
      </c>
      <c r="D277" s="138">
        <v>1</v>
      </c>
      <c r="E277" s="138"/>
      <c r="F277" s="138"/>
      <c r="G277" s="138">
        <f>ROUND(G278/$C278,4)</f>
        <v>0</v>
      </c>
    </row>
    <row r="278" spans="1:7">
      <c r="A278" s="198"/>
      <c r="B278" s="203"/>
      <c r="C278" s="139">
        <f ca="1">VLOOKUP($A277,'Orçamento Sintético'!$A:$H,8,0)</f>
        <v>467.65</v>
      </c>
      <c r="D278" s="139">
        <f>ROUND($C278*D277,2)</f>
        <v>467.65</v>
      </c>
      <c r="E278" s="139">
        <f>ROUND($C278*E277,2)</f>
        <v>0</v>
      </c>
      <c r="F278" s="139">
        <f>ROUND($C278*F277,2)</f>
        <v>0</v>
      </c>
      <c r="G278" s="139">
        <f>$C278-SUM(D278:F278)</f>
        <v>0</v>
      </c>
    </row>
    <row r="279" spans="1:7">
      <c r="A279" s="198" t="s">
        <v>887</v>
      </c>
      <c r="B279" s="202" t="str">
        <f ca="1">VLOOKUP($A279,'Orçamento Sintético'!$A:$H,4,0)</f>
        <v>CAIXA DE GORDURA PEQUENA (CAPACIDADE: 19 L), CIRCULAR, EM PVC, DIÂMETRO INTERNO= 0,3 M. AF_05/2018</v>
      </c>
      <c r="C279" s="138">
        <f ca="1">ROUND(C280/$G$396,4)</f>
        <v>8.0000000000000004E-4</v>
      </c>
      <c r="D279" s="138">
        <v>1</v>
      </c>
      <c r="E279" s="138"/>
      <c r="F279" s="138"/>
      <c r="G279" s="138">
        <f>ROUND(G280/$C280,4)</f>
        <v>0</v>
      </c>
    </row>
    <row r="280" spans="1:7">
      <c r="A280" s="198"/>
      <c r="B280" s="203"/>
      <c r="C280" s="139">
        <f ca="1">VLOOKUP($A279,'Orçamento Sintético'!$A:$H,8,0)</f>
        <v>619.48</v>
      </c>
      <c r="D280" s="139">
        <f>ROUND($C280*D279,2)</f>
        <v>619.48</v>
      </c>
      <c r="E280" s="139">
        <f>ROUND($C280*E279,2)</f>
        <v>0</v>
      </c>
      <c r="F280" s="139">
        <f>ROUND($C280*F279,2)</f>
        <v>0</v>
      </c>
      <c r="G280" s="139">
        <f>$C280-SUM(D280:F280)</f>
        <v>0</v>
      </c>
    </row>
    <row r="281" spans="1:7">
      <c r="A281" s="198" t="s">
        <v>890</v>
      </c>
      <c r="B281" s="202" t="str">
        <f ca="1">VLOOKUP($A281,'Orçamento Sintético'!$A:$H,4,0)</f>
        <v>CAIXA ENTERRADA HIDRÁULICA RETANGULAR EM ALVENARIA COM TIJOLOS CERÂMICOS MACIÇOS, DIMENSÕES INTERNAS: 0,8X0,8X0,6 M PARA REDE DE ESGOTO. AF_05/2018</v>
      </c>
      <c r="C281" s="138">
        <f ca="1">ROUND(C282/$G$396,4)</f>
        <v>8.9999999999999998E-4</v>
      </c>
      <c r="D281" s="138">
        <v>1</v>
      </c>
      <c r="E281" s="138"/>
      <c r="F281" s="138"/>
      <c r="G281" s="138">
        <f>ROUND(G282/$C282,4)</f>
        <v>0</v>
      </c>
    </row>
    <row r="282" spans="1:7">
      <c r="A282" s="198"/>
      <c r="B282" s="203"/>
      <c r="C282" s="139">
        <f ca="1">VLOOKUP($A281,'Orçamento Sintético'!$A:$H,8,0)</f>
        <v>755.01</v>
      </c>
      <c r="D282" s="139">
        <f>ROUND($C282*D281,2)</f>
        <v>755.01</v>
      </c>
      <c r="E282" s="139">
        <f>ROUND($C282*E281,2)</f>
        <v>0</v>
      </c>
      <c r="F282" s="139">
        <f>ROUND($C282*F281,2)</f>
        <v>0</v>
      </c>
      <c r="G282" s="139">
        <f>$C282-SUM(D282:F282)</f>
        <v>0</v>
      </c>
    </row>
    <row r="283" spans="1:7">
      <c r="A283" s="197" t="s">
        <v>893</v>
      </c>
      <c r="B283" s="207" t="str">
        <f ca="1">VLOOKUP($A283,'Orçamento Sintético'!$A:$H,4,0)</f>
        <v>Serviços diversos</v>
      </c>
      <c r="C283" s="142">
        <f ca="1">ROUND(C284/$G$396,4)</f>
        <v>4.3E-3</v>
      </c>
      <c r="D283" s="143">
        <f>ROUND(D284/$C284,4)</f>
        <v>0.98529999999999995</v>
      </c>
      <c r="E283" s="143">
        <f>ROUND(E284/$C284,4)</f>
        <v>1.47E-2</v>
      </c>
      <c r="F283" s="143">
        <f>ROUND(F284/$C284,4)</f>
        <v>0</v>
      </c>
      <c r="G283" s="143">
        <f>ROUND(G284/$C284,4)</f>
        <v>0</v>
      </c>
    </row>
    <row r="284" spans="1:7">
      <c r="A284" s="197"/>
      <c r="B284" s="208"/>
      <c r="C284" s="144">
        <f ca="1">VLOOKUP($A283,'Orçamento Sintético'!$A:$H,8,0)</f>
        <v>3434.5899999999997</v>
      </c>
      <c r="D284" s="145">
        <f>D286+D288+D290+D292+D294</f>
        <v>3384.07</v>
      </c>
      <c r="E284" s="145">
        <f>E286+E288+E290+E292+E294</f>
        <v>50.53</v>
      </c>
      <c r="F284" s="145">
        <f>F286+F288+F290+F292+F294</f>
        <v>0</v>
      </c>
      <c r="G284" s="145">
        <f>G286+G288+G290+G292+G294</f>
        <v>-1.0000000000005116E-2</v>
      </c>
    </row>
    <row r="285" spans="1:7">
      <c r="A285" s="198" t="s">
        <v>894</v>
      </c>
      <c r="B285" s="202" t="str">
        <f ca="1">VLOOKUP($A285,'Orçamento Sintético'!$A:$H,4,0)</f>
        <v>Copia da CPOS (04.30.060) - Remoção de tubulação hidráulica em geral, incluindo conexões, caixas e ralos</v>
      </c>
      <c r="C285" s="138">
        <f ca="1">ROUND(C286/$G$396,4)</f>
        <v>1.9E-3</v>
      </c>
      <c r="D285" s="138">
        <v>1</v>
      </c>
      <c r="E285" s="138"/>
      <c r="F285" s="138"/>
      <c r="G285" s="138">
        <f>ROUND(G286/$C286,4)</f>
        <v>0</v>
      </c>
    </row>
    <row r="286" spans="1:7">
      <c r="A286" s="198"/>
      <c r="B286" s="203"/>
      <c r="C286" s="139">
        <f ca="1">VLOOKUP($A285,'Orçamento Sintético'!$A:$H,8,0)</f>
        <v>1543.5</v>
      </c>
      <c r="D286" s="139">
        <f>ROUND($C286*D285,2)</f>
        <v>1543.5</v>
      </c>
      <c r="E286" s="139">
        <f>ROUND($C286*E285,2)</f>
        <v>0</v>
      </c>
      <c r="F286" s="139">
        <f>ROUND($C286*F285,2)</f>
        <v>0</v>
      </c>
      <c r="G286" s="139">
        <f>$C286-SUM(D286:F286)</f>
        <v>0</v>
      </c>
    </row>
    <row r="287" spans="1:7">
      <c r="A287" s="198" t="s">
        <v>895</v>
      </c>
      <c r="B287" s="202" t="str">
        <f ca="1">VLOOKUP($A287,'Orçamento Sintético'!$A:$H,4,0)</f>
        <v>FIXAÇÃO DE TUBOS HORIZONTAIS DE PPR DIÂMETROS MAIORES QUE 40 MM E MENORES OU IGUAIS A 75 MM COM ABRAÇADEIRA METÁLICA FLEXÍVEL 18 MM, FIXADA DIRETAMENTE NA LAJE. AF_05/2015</v>
      </c>
      <c r="C287" s="138">
        <f ca="1">ROUND(C288/$G$396,4)</f>
        <v>2.0000000000000001E-4</v>
      </c>
      <c r="D287" s="138">
        <v>1</v>
      </c>
      <c r="E287" s="138"/>
      <c r="F287" s="138"/>
      <c r="G287" s="138">
        <f>ROUND(G288/$C288,4)</f>
        <v>0</v>
      </c>
    </row>
    <row r="288" spans="1:7">
      <c r="A288" s="198"/>
      <c r="B288" s="203"/>
      <c r="C288" s="139">
        <f ca="1">VLOOKUP($A287,'Orçamento Sintético'!$A:$H,8,0)</f>
        <v>127.38</v>
      </c>
      <c r="D288" s="139">
        <f>ROUND($C288*D287,2)</f>
        <v>127.38</v>
      </c>
      <c r="E288" s="139">
        <f>ROUND($C288*E287,2)</f>
        <v>0</v>
      </c>
      <c r="F288" s="139">
        <f>ROUND($C288*F287,2)</f>
        <v>0</v>
      </c>
      <c r="G288" s="139">
        <f>$C288-SUM(D288:F288)</f>
        <v>0</v>
      </c>
    </row>
    <row r="289" spans="1:7">
      <c r="A289" s="198" t="s">
        <v>898</v>
      </c>
      <c r="B289" s="202" t="str">
        <f ca="1">VLOOKUP($A289,'Orçamento Sintético'!$A:$H,4,0)</f>
        <v>EXECUÇÃO DE JUNTAS DE CONTRAÇÃO PARA PAVIMENTOS DE CONCRETO. AF_11/2017</v>
      </c>
      <c r="C289" s="138">
        <f ca="1">ROUND(C290/$G$396,4)</f>
        <v>1E-4</v>
      </c>
      <c r="D289" s="138">
        <v>0.5</v>
      </c>
      <c r="E289" s="138">
        <v>0.5</v>
      </c>
      <c r="F289" s="138"/>
      <c r="G289" s="138">
        <f>ROUND(G290/$C290,4)</f>
        <v>-1E-4</v>
      </c>
    </row>
    <row r="290" spans="1:7">
      <c r="A290" s="198"/>
      <c r="B290" s="203"/>
      <c r="C290" s="139">
        <f ca="1">VLOOKUP($A289,'Orçamento Sintético'!$A:$H,8,0)</f>
        <v>101.05</v>
      </c>
      <c r="D290" s="139">
        <f>ROUND($C290*D289,2)</f>
        <v>50.53</v>
      </c>
      <c r="E290" s="139">
        <f>ROUND($C290*E289,2)</f>
        <v>50.53</v>
      </c>
      <c r="F290" s="139">
        <f>ROUND($C290*F289,2)</f>
        <v>0</v>
      </c>
      <c r="G290" s="139">
        <f>$C290-SUM(D290:F290)</f>
        <v>-1.0000000000005116E-2</v>
      </c>
    </row>
    <row r="291" spans="1:7">
      <c r="A291" s="198" t="s">
        <v>901</v>
      </c>
      <c r="B291" s="202" t="str">
        <f ca="1">VLOOKUP($A291,'Orçamento Sintético'!$A:$H,4,0)</f>
        <v>ESCAVAÇÃO MANUAL DE VALA COM PROFUNDIDADE MENOR OU IGUAL A 1,30 M. AF_03/2016</v>
      </c>
      <c r="C291" s="138">
        <f ca="1">ROUND(C292/$G$396,4)</f>
        <v>1.5E-3</v>
      </c>
      <c r="D291" s="138">
        <v>1</v>
      </c>
      <c r="E291" s="138"/>
      <c r="F291" s="138"/>
      <c r="G291" s="138">
        <f>ROUND(G292/$C292,4)</f>
        <v>0</v>
      </c>
    </row>
    <row r="292" spans="1:7">
      <c r="A292" s="198"/>
      <c r="B292" s="203"/>
      <c r="C292" s="139">
        <f ca="1">VLOOKUP($A291,'Orçamento Sintético'!$A:$H,8,0)</f>
        <v>1222.56</v>
      </c>
      <c r="D292" s="139">
        <f>ROUND($C292*D291,2)</f>
        <v>1222.56</v>
      </c>
      <c r="E292" s="139">
        <f>ROUND($C292*E291,2)</f>
        <v>0</v>
      </c>
      <c r="F292" s="139">
        <f>ROUND($C292*F291,2)</f>
        <v>0</v>
      </c>
      <c r="G292" s="139">
        <f>$C292-SUM(D292:F292)</f>
        <v>0</v>
      </c>
    </row>
    <row r="293" spans="1:7">
      <c r="A293" s="198" t="s">
        <v>904</v>
      </c>
      <c r="B293" s="202" t="str">
        <f ca="1">VLOOKUP($A293,'Orçamento Sintético'!$A:$H,4,0)</f>
        <v>REATERRO MANUAL DE VALAS COM COMPACTAÇÃO MECANIZADA. AF_04/2016</v>
      </c>
      <c r="C293" s="138">
        <f ca="1">ROUND(C294/$G$396,4)</f>
        <v>5.0000000000000001E-4</v>
      </c>
      <c r="D293" s="138">
        <v>1</v>
      </c>
      <c r="E293" s="138"/>
      <c r="F293" s="138"/>
      <c r="G293" s="138">
        <f>ROUND(G294/$C294,4)</f>
        <v>0</v>
      </c>
    </row>
    <row r="294" spans="1:7">
      <c r="A294" s="198"/>
      <c r="B294" s="203"/>
      <c r="C294" s="139">
        <f ca="1">VLOOKUP($A293,'Orçamento Sintético'!$A:$H,8,0)</f>
        <v>440.1</v>
      </c>
      <c r="D294" s="139">
        <f>ROUND($C294*D293,2)</f>
        <v>440.1</v>
      </c>
      <c r="E294" s="139">
        <f>ROUND($C294*E293,2)</f>
        <v>0</v>
      </c>
      <c r="F294" s="139">
        <f>ROUND($C294*F293,2)</f>
        <v>0</v>
      </c>
      <c r="G294" s="139">
        <f>$C294-SUM(D294:F294)</f>
        <v>0</v>
      </c>
    </row>
    <row r="295" spans="1:7">
      <c r="A295" s="204" t="s">
        <v>907</v>
      </c>
      <c r="B295" s="205" t="str">
        <f ca="1">VLOOKUP($A295,'Orçamento Sintético'!$A:$H,4,0)</f>
        <v>INSTALAÇÕES ELÉTRICAS E ELETRÔNICAS</v>
      </c>
      <c r="C295" s="126">
        <f ca="1">ROUND(C296/$G$396,4)</f>
        <v>7.2400000000000006E-2</v>
      </c>
      <c r="D295" s="140">
        <f>ROUND(D296/$C296,4)</f>
        <v>0</v>
      </c>
      <c r="E295" s="140">
        <f>ROUND(E296/$C296,4)</f>
        <v>0.1142</v>
      </c>
      <c r="F295" s="140">
        <f>ROUND(F296/$C296,4)</f>
        <v>0.2712</v>
      </c>
      <c r="G295" s="140">
        <f>ROUND(G296/$C296,4)</f>
        <v>0.61460000000000004</v>
      </c>
    </row>
    <row r="296" spans="1:7">
      <c r="A296" s="204"/>
      <c r="B296" s="205"/>
      <c r="C296" s="127">
        <f ca="1">VLOOKUP($A295,'Orçamento Sintético'!$A:$H,8,0)</f>
        <v>58104.06</v>
      </c>
      <c r="D296" s="141">
        <f>D298</f>
        <v>0</v>
      </c>
      <c r="E296" s="141">
        <f>E298</f>
        <v>6636.6</v>
      </c>
      <c r="F296" s="141">
        <f>F298</f>
        <v>15757.430000000004</v>
      </c>
      <c r="G296" s="141">
        <f>G298</f>
        <v>35710.03</v>
      </c>
    </row>
    <row r="297" spans="1:7">
      <c r="A297" s="200" t="s">
        <v>909</v>
      </c>
      <c r="B297" s="201" t="str">
        <f ca="1">VLOOKUP($A297,'Orçamento Sintético'!$A:$H,4,0)</f>
        <v>INSTALAÇÕES ELÉTRICAS</v>
      </c>
      <c r="C297" s="136">
        <f ca="1">ROUND(C298/$G$396,4)</f>
        <v>7.2400000000000006E-2</v>
      </c>
      <c r="D297" s="136">
        <f>ROUND(D298/$C298,4)</f>
        <v>0</v>
      </c>
      <c r="E297" s="136">
        <f>ROUND(E298/$C298,4)</f>
        <v>0.1142</v>
      </c>
      <c r="F297" s="136">
        <f>ROUND(F298/$C298,4)</f>
        <v>0.2712</v>
      </c>
      <c r="G297" s="136">
        <f>ROUND(G298/$C298,4)</f>
        <v>0.61460000000000004</v>
      </c>
    </row>
    <row r="298" spans="1:7">
      <c r="A298" s="200"/>
      <c r="B298" s="201"/>
      <c r="C298" s="137">
        <f ca="1">VLOOKUP($A297,'Orçamento Sintético'!$A:$H,8,0)</f>
        <v>58104.06</v>
      </c>
      <c r="D298" s="137">
        <f>D300+D310</f>
        <v>0</v>
      </c>
      <c r="E298" s="137">
        <f>E300+E310</f>
        <v>6636.6</v>
      </c>
      <c r="F298" s="137">
        <f>F300+F310</f>
        <v>15757.430000000004</v>
      </c>
      <c r="G298" s="137">
        <f>G300+G310</f>
        <v>35710.03</v>
      </c>
    </row>
    <row r="299" spans="1:7">
      <c r="A299" s="197" t="s">
        <v>911</v>
      </c>
      <c r="B299" s="206" t="str">
        <f ca="1">VLOOKUP($A299,'Orçamento Sintético'!$A:$H,4,0)</f>
        <v>Rede Elétrica Primária</v>
      </c>
      <c r="C299" s="142">
        <f ca="1">ROUND(C300/$G$396,4)</f>
        <v>1.3100000000000001E-2</v>
      </c>
      <c r="D299" s="143">
        <f>ROUND(D300/$C300,4)</f>
        <v>0</v>
      </c>
      <c r="E299" s="143">
        <f>ROUND(E300/$C300,4)</f>
        <v>0.20399999999999999</v>
      </c>
      <c r="F299" s="143">
        <f>ROUND(F300/$C300,4)</f>
        <v>0.1124</v>
      </c>
      <c r="G299" s="143">
        <f>ROUND(G300/$C300,4)</f>
        <v>0.68369999999999997</v>
      </c>
    </row>
    <row r="300" spans="1:7">
      <c r="A300" s="197"/>
      <c r="B300" s="206"/>
      <c r="C300" s="144">
        <f ca="1">VLOOKUP($A299,'Orçamento Sintético'!$A:$H,8,0)</f>
        <v>10512.8</v>
      </c>
      <c r="D300" s="145">
        <f>D302+D304+D306+D308</f>
        <v>0</v>
      </c>
      <c r="E300" s="145">
        <f>E302+E304+E306+E308</f>
        <v>2144.2199999999998</v>
      </c>
      <c r="F300" s="145">
        <f>F302+F304+F306+F308</f>
        <v>1181.27</v>
      </c>
      <c r="G300" s="145">
        <f>G302+G304+G306+G308</f>
        <v>7187.3099999999995</v>
      </c>
    </row>
    <row r="301" spans="1:7">
      <c r="A301" s="198" t="s">
        <v>913</v>
      </c>
      <c r="B301" s="202" t="str">
        <f ca="1">VLOOKUP($A301,'Orçamento Sintético'!$A:$H,4,0)</f>
        <v>Quadro QT-N-SS - PJDIJ e PJSA</v>
      </c>
      <c r="C301" s="138">
        <f ca="1">ROUND(C302/$G$396,4)</f>
        <v>1.04E-2</v>
      </c>
      <c r="D301" s="138"/>
      <c r="E301" s="138">
        <v>0.1</v>
      </c>
      <c r="F301" s="138">
        <v>0.1</v>
      </c>
      <c r="G301" s="138">
        <f>ROUND(G302/$C302,4)</f>
        <v>0.8</v>
      </c>
    </row>
    <row r="302" spans="1:7">
      <c r="A302" s="198"/>
      <c r="B302" s="203"/>
      <c r="C302" s="139">
        <f ca="1">VLOOKUP($A301,'Orçamento Sintético'!$A:$H,8,0)</f>
        <v>8331.4</v>
      </c>
      <c r="D302" s="139">
        <f>ROUND($C302*D301,2)</f>
        <v>0</v>
      </c>
      <c r="E302" s="139">
        <f>ROUND($C302*E301,2)</f>
        <v>833.14</v>
      </c>
      <c r="F302" s="139">
        <f>ROUND($C302*F301,2)</f>
        <v>833.14</v>
      </c>
      <c r="G302" s="139">
        <f>$C302-SUM(D302:F302)</f>
        <v>6665.12</v>
      </c>
    </row>
    <row r="303" spans="1:7">
      <c r="A303" s="198" t="s">
        <v>916</v>
      </c>
      <c r="B303" s="202" t="str">
        <f ca="1">VLOOKUP($A303,'Orçamento Sintético'!$A:$H,4,0)</f>
        <v>CABO DE COBRE FLEXÍVEL ISOLADO, 10 MM², ANTI-CHAMA 450/750 V, PARA DISTRIBUIÇÃO - FORNECIMENTO E INSTALAÇÃO. AF_12/2015</v>
      </c>
      <c r="C303" s="138">
        <f ca="1">ROUND(C304/$G$396,4)</f>
        <v>2.2000000000000001E-3</v>
      </c>
      <c r="D303" s="138"/>
      <c r="E303" s="138">
        <v>0.5</v>
      </c>
      <c r="F303" s="138">
        <v>0.2</v>
      </c>
      <c r="G303" s="138">
        <f>ROUND(G304/$C304,4)</f>
        <v>0.3</v>
      </c>
    </row>
    <row r="304" spans="1:7">
      <c r="A304" s="198"/>
      <c r="B304" s="203"/>
      <c r="C304" s="139">
        <f ca="1">VLOOKUP($A303,'Orçamento Sintético'!$A:$H,8,0)</f>
        <v>1740.64</v>
      </c>
      <c r="D304" s="139">
        <f>ROUND($C304*D303,2)</f>
        <v>0</v>
      </c>
      <c r="E304" s="139">
        <f>ROUND($C304*E303,2)</f>
        <v>870.32</v>
      </c>
      <c r="F304" s="139">
        <f>ROUND($C304*F303,2)</f>
        <v>348.13</v>
      </c>
      <c r="G304" s="139">
        <f>$C304-SUM(D304:F304)</f>
        <v>522.19000000000005</v>
      </c>
    </row>
    <row r="305" spans="1:7">
      <c r="A305" s="198" t="s">
        <v>919</v>
      </c>
      <c r="B305" s="202" t="str">
        <f ca="1">VLOOKUP($A305,'Orçamento Sintético'!$A:$H,4,0)</f>
        <v>ELETRODUTO RÍGIDO SOLDÁVEL, PVC, DN 32 MM (1), APARENTE, INSTALADO EM PAREDE - FORNECIMENTO E INSTALAÇÃO. AF_11/2016_P</v>
      </c>
      <c r="C305" s="138">
        <f ca="1">ROUND(C306/$G$396,4)</f>
        <v>4.0000000000000002E-4</v>
      </c>
      <c r="D305" s="138"/>
      <c r="E305" s="138">
        <v>1</v>
      </c>
      <c r="F305" s="138"/>
      <c r="G305" s="138">
        <f>ROUND(G306/$C306,4)</f>
        <v>0</v>
      </c>
    </row>
    <row r="306" spans="1:7">
      <c r="A306" s="198"/>
      <c r="B306" s="203"/>
      <c r="C306" s="139">
        <f ca="1">VLOOKUP($A305,'Orçamento Sintético'!$A:$H,8,0)</f>
        <v>359.28</v>
      </c>
      <c r="D306" s="139">
        <f>ROUND($C306*D305,2)</f>
        <v>0</v>
      </c>
      <c r="E306" s="139">
        <f>ROUND($C306*E305,2)</f>
        <v>359.28</v>
      </c>
      <c r="F306" s="139">
        <f>ROUND($C306*F305,2)</f>
        <v>0</v>
      </c>
      <c r="G306" s="139">
        <f>$C306-SUM(D306:F306)</f>
        <v>0</v>
      </c>
    </row>
    <row r="307" spans="1:7">
      <c r="A307" s="198" t="s">
        <v>922</v>
      </c>
      <c r="B307" s="202" t="str">
        <f ca="1">VLOOKUP($A307,'Orçamento Sintético'!$A:$H,4,0)</f>
        <v>CONDULETE DE PVC, TIPO LL, PARA ELETRODUTO DE PVC SOLDÁVEL DN 32 MM (1</v>
      </c>
      <c r="C307" s="138">
        <f ca="1">ROUND(C308/$G$396,4)</f>
        <v>1E-4</v>
      </c>
      <c r="D307" s="138"/>
      <c r="E307" s="138">
        <v>1</v>
      </c>
      <c r="F307" s="138"/>
      <c r="G307" s="138">
        <f>ROUND(G308/$C308,4)</f>
        <v>0</v>
      </c>
    </row>
    <row r="308" spans="1:7">
      <c r="A308" s="198"/>
      <c r="B308" s="203"/>
      <c r="C308" s="139">
        <f ca="1">VLOOKUP($A307,'Orçamento Sintético'!$A:$H,8,0)</f>
        <v>81.48</v>
      </c>
      <c r="D308" s="139">
        <f>ROUND($C308*D307,2)</f>
        <v>0</v>
      </c>
      <c r="E308" s="139">
        <f>ROUND($C308*E307,2)</f>
        <v>81.48</v>
      </c>
      <c r="F308" s="139">
        <f>ROUND($C308*F307,2)</f>
        <v>0</v>
      </c>
      <c r="G308" s="139">
        <f>$C308-SUM(D308:F308)</f>
        <v>0</v>
      </c>
    </row>
    <row r="309" spans="1:7">
      <c r="A309" s="197" t="s">
        <v>925</v>
      </c>
      <c r="B309" s="206" t="str">
        <f ca="1">VLOOKUP($A309,'Orçamento Sintético'!$A:$H,4,0)</f>
        <v>Rede Elétrica Secundária</v>
      </c>
      <c r="C309" s="142">
        <f ca="1">ROUND(C310/$G$396,4)</f>
        <v>5.9299999999999999E-2</v>
      </c>
      <c r="D309" s="143">
        <f>ROUND(D310/$C310,4)</f>
        <v>0</v>
      </c>
      <c r="E309" s="143">
        <f>ROUND(E310/$C310,4)</f>
        <v>9.4399999999999998E-2</v>
      </c>
      <c r="F309" s="143">
        <f>ROUND(F310/$C310,4)</f>
        <v>0.30630000000000002</v>
      </c>
      <c r="G309" s="143">
        <f>ROUND(G310/$C310,4)</f>
        <v>0.59930000000000005</v>
      </c>
    </row>
    <row r="310" spans="1:7">
      <c r="A310" s="197"/>
      <c r="B310" s="206"/>
      <c r="C310" s="144">
        <f ca="1">VLOOKUP($A309,'Orçamento Sintético'!$A:$H,8,0)</f>
        <v>47591.259999999995</v>
      </c>
      <c r="D310" s="145">
        <f>D312+D314+D316+D318+D320+D322+D324+D326+D328+D330+D332+D334+D336+D338+D340</f>
        <v>0</v>
      </c>
      <c r="E310" s="145">
        <f>E312+E314+E316+E318+E320+E322+E324+E326+E328+E330+E332+E334+E336+E338+E340</f>
        <v>4492.38</v>
      </c>
      <c r="F310" s="145">
        <f>F312+F314+F316+F318+F320+F322+F324+F326+F328+F330+F332+F334+F336+F338+F340</f>
        <v>14576.160000000003</v>
      </c>
      <c r="G310" s="145">
        <f>G312+G314+G316+G318+G320+G322+G324+G326+G328+G330+G332+G334+G336+G338+G340</f>
        <v>28522.720000000001</v>
      </c>
    </row>
    <row r="311" spans="1:7">
      <c r="A311" s="198" t="s">
        <v>927</v>
      </c>
      <c r="B311" s="202" t="str">
        <f ca="1">VLOOKUP($A311,'Orçamento Sintético'!$A:$H,4,0)</f>
        <v>CABO DE COBRE FLEXÍVEL ISOLADO, 4 MM², ANTI-CHAMA 450/750 V, PARA CIRCUITOS TERMINAIS - FORNECIMENTO E INSTALAÇÃO. AF_12/2015</v>
      </c>
      <c r="C311" s="138">
        <f ca="1">ROUND(C312/$G$396,4)</f>
        <v>8.0000000000000004E-4</v>
      </c>
      <c r="D311" s="138"/>
      <c r="E311" s="138">
        <v>0.2</v>
      </c>
      <c r="F311" s="138">
        <v>0.3</v>
      </c>
      <c r="G311" s="138">
        <f>ROUND(G312/$C312,4)</f>
        <v>0.5</v>
      </c>
    </row>
    <row r="312" spans="1:7">
      <c r="A312" s="198"/>
      <c r="B312" s="203"/>
      <c r="C312" s="139">
        <f ca="1">VLOOKUP($A311,'Orçamento Sintético'!$A:$H,8,0)</f>
        <v>679.32</v>
      </c>
      <c r="D312" s="139">
        <f>ROUND($C312*D311,2)</f>
        <v>0</v>
      </c>
      <c r="E312" s="139">
        <f>ROUND($C312*E311,2)</f>
        <v>135.86000000000001</v>
      </c>
      <c r="F312" s="139">
        <f>ROUND($C312*F311,2)</f>
        <v>203.8</v>
      </c>
      <c r="G312" s="139">
        <f>$C312-SUM(D312:F312)</f>
        <v>339.66</v>
      </c>
    </row>
    <row r="313" spans="1:7">
      <c r="A313" s="198" t="s">
        <v>930</v>
      </c>
      <c r="B313" s="202" t="str">
        <f ca="1">VLOOKUP($A313,'Orçamento Sintético'!$A:$H,4,0)</f>
        <v>CABO DE COBRE FLEXÍVEL ISOLADO, 6 MM², ANTI-CHAMA 450/750 V, PARA CIRCUITOS TERMINAIS - FORNECIMENTO E INSTALAÇÃO. AF_12/2015</v>
      </c>
      <c r="C313" s="138">
        <f ca="1">ROUND(C314/$G$396,4)</f>
        <v>9.1999999999999998E-3</v>
      </c>
      <c r="D313" s="138"/>
      <c r="E313" s="138">
        <v>0.2</v>
      </c>
      <c r="F313" s="138">
        <v>0.3</v>
      </c>
      <c r="G313" s="138">
        <f>ROUND(G314/$C314,4)</f>
        <v>0.5</v>
      </c>
    </row>
    <row r="314" spans="1:7">
      <c r="A314" s="198"/>
      <c r="B314" s="203"/>
      <c r="C314" s="139">
        <f ca="1">VLOOKUP($A313,'Orçamento Sintético'!$A:$H,8,0)</f>
        <v>7361.48</v>
      </c>
      <c r="D314" s="139">
        <f>ROUND($C314*D313,2)</f>
        <v>0</v>
      </c>
      <c r="E314" s="139">
        <f>ROUND($C314*E313,2)</f>
        <v>1472.3</v>
      </c>
      <c r="F314" s="139">
        <f>ROUND($C314*F313,2)</f>
        <v>2208.44</v>
      </c>
      <c r="G314" s="139">
        <f>$C314-SUM(D314:F314)</f>
        <v>3680.74</v>
      </c>
    </row>
    <row r="315" spans="1:7">
      <c r="A315" s="198" t="s">
        <v>933</v>
      </c>
      <c r="B315" s="202" t="str">
        <f ca="1">VLOOKUP($A315,'Orçamento Sintético'!$A:$H,4,0)</f>
        <v>Cópia da CPOS (37.25.090) - Disjuntor tripolar caixa moldada 63A 50kA/380V Schneider LV429006+LV429032</v>
      </c>
      <c r="C315" s="138">
        <f ca="1">ROUND(C316/$G$396,4)</f>
        <v>4.1000000000000003E-3</v>
      </c>
      <c r="D315" s="138"/>
      <c r="E315" s="138">
        <v>0.5</v>
      </c>
      <c r="F315" s="138">
        <v>0.5</v>
      </c>
      <c r="G315" s="138">
        <f>ROUND(G316/$C316,4)</f>
        <v>0</v>
      </c>
    </row>
    <row r="316" spans="1:7">
      <c r="A316" s="198"/>
      <c r="B316" s="203"/>
      <c r="C316" s="139">
        <f ca="1">VLOOKUP($A315,'Orçamento Sintético'!$A:$H,8,0)</f>
        <v>3325.84</v>
      </c>
      <c r="D316" s="139">
        <f>ROUND($C316*D315,2)</f>
        <v>0</v>
      </c>
      <c r="E316" s="139">
        <f>ROUND($C316*E315,2)</f>
        <v>1662.92</v>
      </c>
      <c r="F316" s="139">
        <f>ROUND($C316*F315,2)</f>
        <v>1662.92</v>
      </c>
      <c r="G316" s="139">
        <f>$C316-SUM(D316:F316)</f>
        <v>0</v>
      </c>
    </row>
    <row r="317" spans="1:7">
      <c r="A317" s="198" t="s">
        <v>936</v>
      </c>
      <c r="B317" s="202" t="str">
        <f ca="1">VLOOKUP($A317,'Orçamento Sintético'!$A:$H,4,0)</f>
        <v>Copia da CPOS (69.03.310) - Ponto de tomada no piso para equipamento de rede (PTER) = 1 ponto de tomada simples normal + 1 ponto de rede simples</v>
      </c>
      <c r="C317" s="138">
        <f ca="1">ROUND(C318/$G$396,4)</f>
        <v>2.9999999999999997E-4</v>
      </c>
      <c r="D317" s="138"/>
      <c r="E317" s="138"/>
      <c r="F317" s="138">
        <v>0.3</v>
      </c>
      <c r="G317" s="138">
        <f>ROUND(G318/$C318,4)</f>
        <v>0.7</v>
      </c>
    </row>
    <row r="318" spans="1:7">
      <c r="A318" s="198"/>
      <c r="B318" s="203"/>
      <c r="C318" s="139">
        <f ca="1">VLOOKUP($A317,'Orçamento Sintético'!$A:$H,8,0)</f>
        <v>244.5</v>
      </c>
      <c r="D318" s="139">
        <f>ROUND($C318*D317,2)</f>
        <v>0</v>
      </c>
      <c r="E318" s="139">
        <f>ROUND($C318*E317,2)</f>
        <v>0</v>
      </c>
      <c r="F318" s="139">
        <f>ROUND($C318*F317,2)</f>
        <v>73.349999999999994</v>
      </c>
      <c r="G318" s="139">
        <f>$C318-SUM(D318:F318)</f>
        <v>171.15</v>
      </c>
    </row>
    <row r="319" spans="1:7">
      <c r="A319" s="198" t="s">
        <v>939</v>
      </c>
      <c r="B319" s="202" t="str">
        <f ca="1">VLOOKUP($A319,'Orçamento Sintético'!$A:$H,4,0)</f>
        <v>Copia da CPOS (69.03.310) - Ponto de tomada no piso para estação de trabalho (PTET)= 1 ponto de tomada duplo essencial + 1 ponto de tomada simples normal + 1 ponto de rede duplo</v>
      </c>
      <c r="C319" s="138">
        <f ca="1">ROUND(C320/$G$396,4)</f>
        <v>8.0000000000000004E-4</v>
      </c>
      <c r="D319" s="138"/>
      <c r="E319" s="138"/>
      <c r="F319" s="138">
        <v>0.3</v>
      </c>
      <c r="G319" s="138">
        <f>ROUND(G320/$C320,4)</f>
        <v>0.7</v>
      </c>
    </row>
    <row r="320" spans="1:7">
      <c r="A320" s="198"/>
      <c r="B320" s="203"/>
      <c r="C320" s="139">
        <f ca="1">VLOOKUP($A319,'Orçamento Sintético'!$A:$H,8,0)</f>
        <v>627.76</v>
      </c>
      <c r="D320" s="139">
        <f>ROUND($C320*D319,2)</f>
        <v>0</v>
      </c>
      <c r="E320" s="139">
        <f>ROUND($C320*E319,2)</f>
        <v>0</v>
      </c>
      <c r="F320" s="139">
        <f>ROUND($C320*F319,2)</f>
        <v>188.33</v>
      </c>
      <c r="G320" s="139">
        <f>$C320-SUM(D320:F320)</f>
        <v>439.42999999999995</v>
      </c>
    </row>
    <row r="321" spans="1:7">
      <c r="A321" s="198" t="s">
        <v>942</v>
      </c>
      <c r="B321" s="202" t="str">
        <f ca="1">VLOOKUP($A321,'Orçamento Sintético'!$A:$H,4,0)</f>
        <v>Copia da CPOS (69.03.310) - Ponto de tomada no piso elevado = 1 ponto de tomada simples normal</v>
      </c>
      <c r="C321" s="138">
        <f ca="1">ROUND(C322/$G$396,4)</f>
        <v>5.9999999999999995E-4</v>
      </c>
      <c r="D321" s="138"/>
      <c r="E321" s="138"/>
      <c r="F321" s="138">
        <v>0.3</v>
      </c>
      <c r="G321" s="138">
        <f>ROUND(G322/$C322,4)</f>
        <v>0.7</v>
      </c>
    </row>
    <row r="322" spans="1:7">
      <c r="A322" s="198"/>
      <c r="B322" s="203"/>
      <c r="C322" s="139">
        <f ca="1">VLOOKUP($A321,'Orçamento Sintético'!$A:$H,8,0)</f>
        <v>449.46</v>
      </c>
      <c r="D322" s="139">
        <f>ROUND($C322*D321,2)</f>
        <v>0</v>
      </c>
      <c r="E322" s="139">
        <f>ROUND($C322*E321,2)</f>
        <v>0</v>
      </c>
      <c r="F322" s="139">
        <f>ROUND($C322*F321,2)</f>
        <v>134.84</v>
      </c>
      <c r="G322" s="139">
        <f>$C322-SUM(D322:F322)</f>
        <v>314.62</v>
      </c>
    </row>
    <row r="323" spans="1:7">
      <c r="A323" s="198" t="s">
        <v>945</v>
      </c>
      <c r="B323" s="202" t="str">
        <f ca="1">VLOOKUP($A323,'Orçamento Sintético'!$A:$H,4,0)</f>
        <v>Ponto de tomada simples (PTS) média</v>
      </c>
      <c r="C323" s="138">
        <f ca="1">ROUND(C324/$G$396,4)</f>
        <v>4.0000000000000002E-4</v>
      </c>
      <c r="D323" s="138"/>
      <c r="E323" s="138"/>
      <c r="F323" s="138">
        <v>0.3</v>
      </c>
      <c r="G323" s="138">
        <f>ROUND(G324/$C324,4)</f>
        <v>0.7</v>
      </c>
    </row>
    <row r="324" spans="1:7">
      <c r="A324" s="198"/>
      <c r="B324" s="203"/>
      <c r="C324" s="139">
        <f ca="1">VLOOKUP($A323,'Orçamento Sintético'!$A:$H,8,0)</f>
        <v>313.36</v>
      </c>
      <c r="D324" s="139">
        <f>ROUND($C324*D323,2)</f>
        <v>0</v>
      </c>
      <c r="E324" s="139">
        <f>ROUND($C324*E323,2)</f>
        <v>0</v>
      </c>
      <c r="F324" s="139">
        <f>ROUND($C324*F323,2)</f>
        <v>94.01</v>
      </c>
      <c r="G324" s="139">
        <f>$C324-SUM(D324:F324)</f>
        <v>219.35000000000002</v>
      </c>
    </row>
    <row r="325" spans="1:7">
      <c r="A325" s="198" t="s">
        <v>948</v>
      </c>
      <c r="B325" s="202" t="str">
        <f ca="1">VLOOKUP($A325,'Orçamento Sintético'!$A:$H,4,0)</f>
        <v>Ponto de tomada de potência (PTP) alta</v>
      </c>
      <c r="C325" s="138">
        <f ca="1">ROUND(C326/$G$396,4)</f>
        <v>4.0000000000000002E-4</v>
      </c>
      <c r="D325" s="138"/>
      <c r="E325" s="138"/>
      <c r="F325" s="138">
        <v>0.3</v>
      </c>
      <c r="G325" s="138">
        <f>ROUND(G326/$C326,4)</f>
        <v>0.7</v>
      </c>
    </row>
    <row r="326" spans="1:7">
      <c r="A326" s="198"/>
      <c r="B326" s="203"/>
      <c r="C326" s="139">
        <f ca="1">VLOOKUP($A325,'Orçamento Sintético'!$A:$H,8,0)</f>
        <v>301.3</v>
      </c>
      <c r="D326" s="139">
        <f>ROUND($C326*D325,2)</f>
        <v>0</v>
      </c>
      <c r="E326" s="139">
        <f>ROUND($C326*E325,2)</f>
        <v>0</v>
      </c>
      <c r="F326" s="139">
        <f>ROUND($C326*F325,2)</f>
        <v>90.39</v>
      </c>
      <c r="G326" s="139">
        <f>$C326-SUM(D326:F326)</f>
        <v>210.91000000000003</v>
      </c>
    </row>
    <row r="327" spans="1:7">
      <c r="A327" s="198" t="s">
        <v>951</v>
      </c>
      <c r="B327" s="202" t="str">
        <f ca="1">VLOOKUP($A327,'Orçamento Sintético'!$A:$H,4,0)</f>
        <v>INTERRUPTOR SIMPLES (1 MÓDULO) COM 1 TOMADA DE EMBUTIR 2P+T 10 A,  INCLUINDO SUPORTE E PLACA - FORNECIMENTO E INSTALAÇÃO. AF_12/2015</v>
      </c>
      <c r="C327" s="138">
        <f ca="1">ROUND(C328/$G$396,4)</f>
        <v>5.9999999999999995E-4</v>
      </c>
      <c r="D327" s="138"/>
      <c r="E327" s="138"/>
      <c r="F327" s="138">
        <v>0.3</v>
      </c>
      <c r="G327" s="138">
        <f>ROUND(G328/$C328,4)</f>
        <v>0.7</v>
      </c>
    </row>
    <row r="328" spans="1:7">
      <c r="A328" s="198"/>
      <c r="B328" s="203"/>
      <c r="C328" s="139">
        <f ca="1">VLOOKUP($A327,'Orçamento Sintético'!$A:$H,8,0)</f>
        <v>509.47</v>
      </c>
      <c r="D328" s="139">
        <f>ROUND($C328*D327,2)</f>
        <v>0</v>
      </c>
      <c r="E328" s="139">
        <f>ROUND($C328*E327,2)</f>
        <v>0</v>
      </c>
      <c r="F328" s="139">
        <f>ROUND($C328*F327,2)</f>
        <v>152.84</v>
      </c>
      <c r="G328" s="139">
        <f>$C328-SUM(D328:F328)</f>
        <v>356.63</v>
      </c>
    </row>
    <row r="329" spans="1:7">
      <c r="A329" s="198" t="s">
        <v>954</v>
      </c>
      <c r="B329" s="202" t="str">
        <f ca="1">VLOOKUP($A329,'Orçamento Sintético'!$A:$H,4,0)</f>
        <v>INTERRUPTOR SIMPLES (1 MÓDULO), 10A/250V, INCLUINDO SUPORTE E PLACA - FORNECIMENTO E INSTALAÇÃO. AF_12/2015</v>
      </c>
      <c r="C329" s="138">
        <f ca="1">ROUND(C330/$G$396,4)</f>
        <v>0</v>
      </c>
      <c r="D329" s="138"/>
      <c r="E329" s="138"/>
      <c r="F329" s="138">
        <v>0.3</v>
      </c>
      <c r="G329" s="138">
        <f>ROUND(G330/$C330,4)</f>
        <v>0.69989999999999997</v>
      </c>
    </row>
    <row r="330" spans="1:7">
      <c r="A330" s="198"/>
      <c r="B330" s="203"/>
      <c r="C330" s="139">
        <f ca="1">VLOOKUP($A329,'Orçamento Sintético'!$A:$H,8,0)</f>
        <v>22.09</v>
      </c>
      <c r="D330" s="139">
        <f>ROUND($C330*D329,2)</f>
        <v>0</v>
      </c>
      <c r="E330" s="139">
        <f>ROUND($C330*E329,2)</f>
        <v>0</v>
      </c>
      <c r="F330" s="139">
        <f>ROUND($C330*F329,2)</f>
        <v>6.63</v>
      </c>
      <c r="G330" s="139">
        <f>$C330-SUM(D330:F330)</f>
        <v>15.46</v>
      </c>
    </row>
    <row r="331" spans="1:7">
      <c r="A331" s="198" t="s">
        <v>957</v>
      </c>
      <c r="B331" s="202" t="str">
        <f ca="1">VLOOKUP($A331,'Orçamento Sintético'!$A:$H,4,0)</f>
        <v>CAIXA RETANGULAR 4" X 2" MÉDIA (1,30 M DO PISO), PVC, INSTALADA EM PAREDE - FORNECIMENTO E INSTALAÇÃO. AF_12/2015</v>
      </c>
      <c r="C331" s="138">
        <f ca="1">ROUND(C332/$G$396,4)</f>
        <v>2.0000000000000001E-4</v>
      </c>
      <c r="D331" s="138"/>
      <c r="E331" s="138"/>
      <c r="F331" s="138">
        <v>0.3</v>
      </c>
      <c r="G331" s="138">
        <f>ROUND(G332/$C332,4)</f>
        <v>0.7</v>
      </c>
    </row>
    <row r="332" spans="1:7">
      <c r="A332" s="198"/>
      <c r="B332" s="203"/>
      <c r="C332" s="139">
        <f ca="1">VLOOKUP($A331,'Orçamento Sintético'!$A:$H,8,0)</f>
        <v>179.06</v>
      </c>
      <c r="D332" s="139">
        <f>ROUND($C332*D331,2)</f>
        <v>0</v>
      </c>
      <c r="E332" s="139">
        <f>ROUND($C332*E331,2)</f>
        <v>0</v>
      </c>
      <c r="F332" s="139">
        <f>ROUND($C332*F331,2)</f>
        <v>53.72</v>
      </c>
      <c r="G332" s="139">
        <f>$C332-SUM(D332:F332)</f>
        <v>125.34</v>
      </c>
    </row>
    <row r="333" spans="1:7">
      <c r="A333" s="198" t="s">
        <v>960</v>
      </c>
      <c r="B333" s="202" t="str">
        <f ca="1">VLOOKUP($A333,'Orçamento Sintético'!$A:$H,4,0)</f>
        <v>Luminária circular de embutir, com difusor translúcido recuado, refletor multifacetado em alumínio anodizado  alto brilho LED EF45-E12000840, cor alumínio - Lumicenter LED Solution</v>
      </c>
      <c r="C333" s="138">
        <f ca="1">ROUND(C334/$G$396,4)</f>
        <v>3.4099999999999998E-2</v>
      </c>
      <c r="D333" s="138"/>
      <c r="E333" s="138"/>
      <c r="F333" s="138">
        <v>0.3</v>
      </c>
      <c r="G333" s="138">
        <f>ROUND(G334/$C334,4)</f>
        <v>0.7</v>
      </c>
    </row>
    <row r="334" spans="1:7">
      <c r="A334" s="198"/>
      <c r="B334" s="203"/>
      <c r="C334" s="139">
        <f ca="1">VLOOKUP($A333,'Orçamento Sintético'!$A:$H,8,0)</f>
        <v>27349.279999999999</v>
      </c>
      <c r="D334" s="139">
        <f>ROUND($C334*D333,2)</f>
        <v>0</v>
      </c>
      <c r="E334" s="139">
        <f>ROUND($C334*E333,2)</f>
        <v>0</v>
      </c>
      <c r="F334" s="139">
        <f>ROUND($C334*F333,2)</f>
        <v>8204.7800000000007</v>
      </c>
      <c r="G334" s="139">
        <f>$C334-SUM(D334:F334)</f>
        <v>19144.5</v>
      </c>
    </row>
    <row r="335" spans="1:7">
      <c r="A335" s="198" t="s">
        <v>963</v>
      </c>
      <c r="B335" s="202" t="str">
        <f ca="1">VLOOKUP($A335,'Orçamento Sintético'!$A:$H,4,0)</f>
        <v>Cópia da SBC (061790) - Campainha de sinalização de emergência com acionador e sinaleira de porta para PCD - GRA branco.</v>
      </c>
      <c r="C335" s="138">
        <f ca="1">ROUND(C336/$G$396,4)</f>
        <v>6.1999999999999998E-3</v>
      </c>
      <c r="D335" s="138"/>
      <c r="E335" s="138"/>
      <c r="F335" s="138">
        <v>0.3</v>
      </c>
      <c r="G335" s="138">
        <f>ROUND(G336/$C336,4)</f>
        <v>0.7</v>
      </c>
    </row>
    <row r="336" spans="1:7">
      <c r="A336" s="198"/>
      <c r="B336" s="203"/>
      <c r="C336" s="139">
        <f ca="1">VLOOKUP($A335,'Orçamento Sintético'!$A:$H,8,0)</f>
        <v>5007.04</v>
      </c>
      <c r="D336" s="139">
        <f>ROUND($C336*D335,2)</f>
        <v>0</v>
      </c>
      <c r="E336" s="139">
        <f>ROUND($C336*E335,2)</f>
        <v>0</v>
      </c>
      <c r="F336" s="139">
        <f>ROUND($C336*F335,2)</f>
        <v>1502.11</v>
      </c>
      <c r="G336" s="139">
        <f>$C336-SUM(D336:F336)</f>
        <v>3504.9300000000003</v>
      </c>
    </row>
    <row r="337" spans="1:7">
      <c r="A337" s="198" t="s">
        <v>966</v>
      </c>
      <c r="B337" s="202" t="str">
        <f ca="1">VLOOKUP($A337,'Orçamento Sintético'!$A:$H,4,0)</f>
        <v>Copia da SINAPI (95727) - Eletroduto rígido soldável, PVC cor cinza, dn 25mm (3/4”), aparente, instalado em teto – fornecimento e instalação</v>
      </c>
      <c r="C337" s="138">
        <f ca="1">ROUND(C338/$G$396,4)</f>
        <v>1.4E-3</v>
      </c>
      <c r="D337" s="138"/>
      <c r="E337" s="138">
        <v>1</v>
      </c>
      <c r="F337" s="138"/>
      <c r="G337" s="138">
        <f>ROUND(G338/$C338,4)</f>
        <v>0</v>
      </c>
    </row>
    <row r="338" spans="1:7">
      <c r="A338" s="198"/>
      <c r="B338" s="203"/>
      <c r="C338" s="139">
        <f ca="1">VLOOKUP($A337,'Orçamento Sintético'!$A:$H,8,0)</f>
        <v>1115.0999999999999</v>
      </c>
      <c r="D338" s="139">
        <f>ROUND($C338*D337,2)</f>
        <v>0</v>
      </c>
      <c r="E338" s="139">
        <f>ROUND($C338*E337,2)</f>
        <v>1115.0999999999999</v>
      </c>
      <c r="F338" s="139">
        <f>ROUND($C338*F337,2)</f>
        <v>0</v>
      </c>
      <c r="G338" s="139">
        <f>$C338-SUM(D338:F338)</f>
        <v>0</v>
      </c>
    </row>
    <row r="339" spans="1:7">
      <c r="A339" s="198" t="s">
        <v>969</v>
      </c>
      <c r="B339" s="202" t="str">
        <f ca="1">VLOOKUP($A339,'Orçamento Sintético'!$A:$H,4,0)</f>
        <v>CONDULETE DE PVC, TIPO B, PARA ELETRODUTO DE PVC SOLDÁVEL DN 25 MM (3/4</v>
      </c>
      <c r="C339" s="138">
        <f ca="1">ROUND(C340/$G$396,4)</f>
        <v>1E-4</v>
      </c>
      <c r="D339" s="138"/>
      <c r="E339" s="138">
        <v>1</v>
      </c>
      <c r="F339" s="138"/>
      <c r="G339" s="138">
        <f>ROUND(G340/$C340,4)</f>
        <v>0</v>
      </c>
    </row>
    <row r="340" spans="1:7">
      <c r="A340" s="198"/>
      <c r="B340" s="203"/>
      <c r="C340" s="139">
        <f ca="1">VLOOKUP($A339,'Orçamento Sintético'!$A:$H,8,0)</f>
        <v>106.2</v>
      </c>
      <c r="D340" s="139">
        <f>ROUND($C340*D339,2)</f>
        <v>0</v>
      </c>
      <c r="E340" s="139">
        <f>ROUND($C340*E339,2)</f>
        <v>106.2</v>
      </c>
      <c r="F340" s="139">
        <f>ROUND($C340*F339,2)</f>
        <v>0</v>
      </c>
      <c r="G340" s="139">
        <f>$C340-SUM(D340:F340)</f>
        <v>0</v>
      </c>
    </row>
    <row r="341" spans="1:7">
      <c r="A341" s="204" t="s">
        <v>972</v>
      </c>
      <c r="B341" s="205" t="str">
        <f ca="1">VLOOKUP($A341,'Orçamento Sintético'!$A:$H,4,0)</f>
        <v>INSTALAÇÕES MECÂNICAS E DE UTILIDADES</v>
      </c>
      <c r="C341" s="126">
        <f ca="1">ROUND(C342/$G$396,4)</f>
        <v>1.5100000000000001E-2</v>
      </c>
      <c r="D341" s="140">
        <f>ROUND(D342/$C342,4)</f>
        <v>0.1148</v>
      </c>
      <c r="E341" s="140">
        <f>ROUND(E342/$C342,4)</f>
        <v>0.4985</v>
      </c>
      <c r="F341" s="140">
        <f>ROUND(F342/$C342,4)</f>
        <v>4.4200000000000003E-2</v>
      </c>
      <c r="G341" s="140">
        <f>ROUND(G342/$C342,4)</f>
        <v>0.34250000000000003</v>
      </c>
    </row>
    <row r="342" spans="1:7">
      <c r="A342" s="204"/>
      <c r="B342" s="205"/>
      <c r="C342" s="127">
        <f ca="1">VLOOKUP($A341,'Orçamento Sintético'!$A:$H,8,0)</f>
        <v>12140</v>
      </c>
      <c r="D342" s="141">
        <f>D344</f>
        <v>1393.77</v>
      </c>
      <c r="E342" s="141">
        <f>E344</f>
        <v>6051.44</v>
      </c>
      <c r="F342" s="141">
        <f>F344</f>
        <v>536.81000000000006</v>
      </c>
      <c r="G342" s="141">
        <f>G344</f>
        <v>4157.9799999999996</v>
      </c>
    </row>
    <row r="343" spans="1:7">
      <c r="A343" s="200" t="s">
        <v>974</v>
      </c>
      <c r="B343" s="201" t="str">
        <f ca="1">VLOOKUP($A343,'Orçamento Sintético'!$A:$H,4,0)</f>
        <v>Ar Condicionado Central</v>
      </c>
      <c r="C343" s="136">
        <f ca="1">ROUND(C344/$G$396,4)</f>
        <v>1.5100000000000001E-2</v>
      </c>
      <c r="D343" s="136">
        <f>ROUND(D344/$C344,4)</f>
        <v>0.1148</v>
      </c>
      <c r="E343" s="136">
        <f>ROUND(E344/$C344,4)</f>
        <v>0.4985</v>
      </c>
      <c r="F343" s="136">
        <f>ROUND(F344/$C344,4)</f>
        <v>4.4200000000000003E-2</v>
      </c>
      <c r="G343" s="136">
        <f>ROUND(G344/$C344,4)</f>
        <v>0.34250000000000003</v>
      </c>
    </row>
    <row r="344" spans="1:7">
      <c r="A344" s="200"/>
      <c r="B344" s="201"/>
      <c r="C344" s="137">
        <f ca="1">VLOOKUP($A343,'Orçamento Sintético'!$A:$H,8,0)</f>
        <v>12140</v>
      </c>
      <c r="D344" s="137">
        <f>D346+D366</f>
        <v>1393.77</v>
      </c>
      <c r="E344" s="137">
        <f>E346+E366</f>
        <v>6051.44</v>
      </c>
      <c r="F344" s="137">
        <f>F346+F366</f>
        <v>536.81000000000006</v>
      </c>
      <c r="G344" s="137">
        <f>G346+G366</f>
        <v>4157.9799999999996</v>
      </c>
    </row>
    <row r="345" spans="1:7">
      <c r="A345" s="197" t="s">
        <v>976</v>
      </c>
      <c r="B345" s="206" t="str">
        <f ca="1">VLOOKUP($A345,'Orçamento Sintético'!$A:$H,4,0)</f>
        <v>Redes de Dutos</v>
      </c>
      <c r="C345" s="142">
        <f ca="1">ROUND(C346/$G$396,4)</f>
        <v>1.41E-2</v>
      </c>
      <c r="D345" s="143">
        <f>ROUND(D346/$C346,4)</f>
        <v>4.7E-2</v>
      </c>
      <c r="E345" s="143">
        <f>ROUND(E346/$C346,4)</f>
        <v>0.53659999999999997</v>
      </c>
      <c r="F345" s="143">
        <f>ROUND(F346/$C346,4)</f>
        <v>4.7600000000000003E-2</v>
      </c>
      <c r="G345" s="143">
        <f>ROUND(G346/$C346,4)</f>
        <v>0.36870000000000003</v>
      </c>
    </row>
    <row r="346" spans="1:7">
      <c r="A346" s="197"/>
      <c r="B346" s="206"/>
      <c r="C346" s="144">
        <f ca="1">VLOOKUP($A345,'Orçamento Sintético'!$A:$H,8,0)</f>
        <v>11276.78</v>
      </c>
      <c r="D346" s="145">
        <f>D348+D350+D352+D354+D356+D358+D360+D362+D364</f>
        <v>530.54999999999995</v>
      </c>
      <c r="E346" s="145">
        <f>E348+E350+E352+E354+E356+E358+E360+E362+E364</f>
        <v>6051.44</v>
      </c>
      <c r="F346" s="145">
        <f>F348+F350+F352+F354+F356+F358+F360+F362+F364</f>
        <v>536.81000000000006</v>
      </c>
      <c r="G346" s="145">
        <f>G348+G350+G352+G354+G356+G358+G360+G362+G364</f>
        <v>4157.9799999999996</v>
      </c>
    </row>
    <row r="347" spans="1:7">
      <c r="A347" s="198" t="s">
        <v>978</v>
      </c>
      <c r="B347" s="202" t="str">
        <f ca="1">VLOOKUP($A347,'Orçamento Sintético'!$A:$H,4,0)</f>
        <v>Cópia da CPOS (61.10.574) - G1 - Grelha de exaustão, dimensões 225x125mm,  aletas fixas e horizontais, fabricada com perfis de alumínio extrudado, anodizado, na cor natural, incluindo registro de lâminas opostas e dupla deflexão. Modelo de referência: TROX AR/AG</v>
      </c>
      <c r="C347" s="138">
        <f ca="1">ROUND(C348/$G$396,4)</f>
        <v>2.5999999999999999E-3</v>
      </c>
      <c r="D347" s="138"/>
      <c r="E347" s="138">
        <v>0.8</v>
      </c>
      <c r="F347" s="138">
        <v>0.2</v>
      </c>
      <c r="G347" s="138">
        <f>ROUND(G348/$C348,4)</f>
        <v>0</v>
      </c>
    </row>
    <row r="348" spans="1:7">
      <c r="A348" s="198"/>
      <c r="B348" s="203"/>
      <c r="C348" s="139">
        <f ca="1">VLOOKUP($A347,'Orçamento Sintético'!$A:$H,8,0)</f>
        <v>2068.11</v>
      </c>
      <c r="D348" s="139">
        <f>ROUND($C348*D347,2)</f>
        <v>0</v>
      </c>
      <c r="E348" s="139">
        <f>ROUND($C348*E347,2)</f>
        <v>1654.49</v>
      </c>
      <c r="F348" s="139">
        <f>ROUND($C348*F347,2)</f>
        <v>413.62</v>
      </c>
      <c r="G348" s="139">
        <f>$C348-SUM(D348:F348)</f>
        <v>0</v>
      </c>
    </row>
    <row r="349" spans="1:7">
      <c r="A349" s="198" t="s">
        <v>981</v>
      </c>
      <c r="B349" s="202" t="str">
        <f ca="1">VLOOKUP($A349,'Orçamento Sintético'!$A:$H,4,0)</f>
        <v>Cópia da CPOS (61.10.574) - G2 - Grelha de exaustão, dimensões 225x225mm,  aletas fixas e horizontais, fabricada com perfis de alumínio extrudado, anodizado, na cor natural, incluindo registro de lâminas opostas e dupla deflexão. Modelo de referência: TROX AR/AG</v>
      </c>
      <c r="C349" s="138">
        <f ca="1">ROUND(C350/$G$396,4)</f>
        <v>5.0000000000000001E-4</v>
      </c>
      <c r="D349" s="138"/>
      <c r="E349" s="138">
        <v>0.8</v>
      </c>
      <c r="F349" s="138">
        <v>0.2</v>
      </c>
      <c r="G349" s="138">
        <f>ROUND(G350/$C350,4)</f>
        <v>0</v>
      </c>
    </row>
    <row r="350" spans="1:7">
      <c r="A350" s="198"/>
      <c r="B350" s="203"/>
      <c r="C350" s="139">
        <f ca="1">VLOOKUP($A349,'Orçamento Sintético'!$A:$H,8,0)</f>
        <v>421.84</v>
      </c>
      <c r="D350" s="139">
        <f>ROUND($C350*D349,2)</f>
        <v>0</v>
      </c>
      <c r="E350" s="139">
        <f>ROUND($C350*E349,2)</f>
        <v>337.47</v>
      </c>
      <c r="F350" s="139">
        <f>ROUND($C350*F349,2)</f>
        <v>84.37</v>
      </c>
      <c r="G350" s="139">
        <f>$C350-SUM(D350:F350)</f>
        <v>0</v>
      </c>
    </row>
    <row r="351" spans="1:7">
      <c r="A351" s="198" t="s">
        <v>984</v>
      </c>
      <c r="B351" s="202" t="str">
        <f ca="1">VLOOKUP($A351,'Orçamento Sintético'!$A:$H,4,0)</f>
        <v>Cópia da SBC (073893) - G3 - Grelha de exaustão de plástico para duto flexível diâmetro 100mm, com lâminas inclinadas. Modelo de referência: Soler&amp;Palau OTAM GR-100 ou similar equivalente.</v>
      </c>
      <c r="C351" s="138">
        <f ca="1">ROUND(C352/$G$396,4)</f>
        <v>2.0000000000000001E-4</v>
      </c>
      <c r="D351" s="138"/>
      <c r="E351" s="138">
        <v>0.8</v>
      </c>
      <c r="F351" s="138">
        <v>0.2</v>
      </c>
      <c r="G351" s="138">
        <f>ROUND(G352/$C352,4)</f>
        <v>0</v>
      </c>
    </row>
    <row r="352" spans="1:7">
      <c r="A352" s="198"/>
      <c r="B352" s="203"/>
      <c r="C352" s="139">
        <f ca="1">VLOOKUP($A351,'Orçamento Sintético'!$A:$H,8,0)</f>
        <v>194.1</v>
      </c>
      <c r="D352" s="139">
        <f>ROUND($C352*D351,2)</f>
        <v>0</v>
      </c>
      <c r="E352" s="139">
        <f>ROUND($C352*E351,2)</f>
        <v>155.28</v>
      </c>
      <c r="F352" s="139">
        <f>ROUND($C352*F351,2)</f>
        <v>38.82</v>
      </c>
      <c r="G352" s="139">
        <f>$C352-SUM(D352:F352)</f>
        <v>0</v>
      </c>
    </row>
    <row r="353" spans="1:7">
      <c r="A353" s="198" t="s">
        <v>987</v>
      </c>
      <c r="B353" s="202" t="str">
        <f ca="1">VLOOKUP($A353,'Orçamento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C353" s="138">
        <f ca="1">ROUND(C354/$G$396,4)</f>
        <v>1.6000000000000001E-3</v>
      </c>
      <c r="D353" s="138">
        <v>0.2</v>
      </c>
      <c r="E353" s="138">
        <v>0.8</v>
      </c>
      <c r="F353" s="138"/>
      <c r="G353" s="138">
        <f>ROUND(G354/$C354,4)</f>
        <v>0</v>
      </c>
    </row>
    <row r="354" spans="1:7">
      <c r="A354" s="198"/>
      <c r="B354" s="203"/>
      <c r="C354" s="139">
        <f ca="1">VLOOKUP($A353,'Orçamento Sintético'!$A:$H,8,0)</f>
        <v>1314.7</v>
      </c>
      <c r="D354" s="139">
        <f>ROUND($C354*D353,2)</f>
        <v>262.94</v>
      </c>
      <c r="E354" s="139">
        <f>ROUND($C354*E353,2)</f>
        <v>1051.76</v>
      </c>
      <c r="F354" s="139">
        <f>ROUND($C354*F353,2)</f>
        <v>0</v>
      </c>
      <c r="G354" s="139">
        <f>$C354-SUM(D354:F354)</f>
        <v>0</v>
      </c>
    </row>
    <row r="355" spans="1:7">
      <c r="A355" s="198" t="s">
        <v>990</v>
      </c>
      <c r="B355" s="202" t="str">
        <f ca="1">VLOOKUP($A355,'Orçamento Sintético'!$A:$H,4,0)</f>
        <v>Cópia da SBC (070473) - Duto flexível #250 para ventilação ou exaustão, fabricado em alumínio e poliéster com espiral de arame de aço bronzeado, anticorrosivo e indeformável.  Modelo de referência: Multivac Aludec 60 CO2</v>
      </c>
      <c r="C355" s="138">
        <f ca="1">ROUND(C356/$G$396,4)</f>
        <v>8.0000000000000004E-4</v>
      </c>
      <c r="D355" s="138">
        <v>0.2</v>
      </c>
      <c r="E355" s="138">
        <v>0.8</v>
      </c>
      <c r="F355" s="138"/>
      <c r="G355" s="138">
        <f>ROUND(G356/$C356,4)</f>
        <v>0</v>
      </c>
    </row>
    <row r="356" spans="1:7">
      <c r="A356" s="198"/>
      <c r="B356" s="203"/>
      <c r="C356" s="139">
        <f ca="1">VLOOKUP($A355,'Orçamento Sintético'!$A:$H,8,0)</f>
        <v>637.72</v>
      </c>
      <c r="D356" s="139">
        <f>ROUND($C356*D355,2)</f>
        <v>127.54</v>
      </c>
      <c r="E356" s="139">
        <f>ROUND($C356*E355,2)</f>
        <v>510.18</v>
      </c>
      <c r="F356" s="139">
        <f>ROUND($C356*F355,2)</f>
        <v>0</v>
      </c>
      <c r="G356" s="139">
        <f>$C356-SUM(D356:F356)</f>
        <v>0</v>
      </c>
    </row>
    <row r="357" spans="1:7">
      <c r="A357" s="198" t="s">
        <v>993</v>
      </c>
      <c r="B357" s="202" t="str">
        <f ca="1">VLOOKUP($A357,'Orçamento Sintético'!$A:$H,4,0)</f>
        <v>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Modelo de referência: Soler&amp;Palau OTAM TD-1300/250 Silent + MCA+MAR ou similar equivalente.</v>
      </c>
      <c r="C357" s="138">
        <f ca="1">ROUND(C358/$G$396,4)</f>
        <v>5.5999999999999999E-3</v>
      </c>
      <c r="D357" s="138"/>
      <c r="E357" s="138">
        <v>0.3</v>
      </c>
      <c r="F357" s="138"/>
      <c r="G357" s="138">
        <f>ROUND(G358/$C358,4)</f>
        <v>0.7</v>
      </c>
    </row>
    <row r="358" spans="1:7">
      <c r="A358" s="198"/>
      <c r="B358" s="203"/>
      <c r="C358" s="139">
        <f ca="1">VLOOKUP($A357,'Orçamento Sintético'!$A:$H,8,0)</f>
        <v>4519.34</v>
      </c>
      <c r="D358" s="139">
        <f>ROUND($C358*D357,2)</f>
        <v>0</v>
      </c>
      <c r="E358" s="139">
        <f>ROUND($C358*E357,2)</f>
        <v>1355.8</v>
      </c>
      <c r="F358" s="139">
        <f>ROUND($C358*F357,2)</f>
        <v>0</v>
      </c>
      <c r="G358" s="139">
        <f>$C358-SUM(D358:F358)</f>
        <v>3163.54</v>
      </c>
    </row>
    <row r="359" spans="1:7">
      <c r="A359" s="198" t="s">
        <v>998</v>
      </c>
      <c r="B359" s="202" t="str">
        <f ca="1">VLOOKUP($A359,'Orçamento Sintético'!$A:$H,4,0)</f>
        <v>Cópia da SBC (070473) - Duto flexível #100 para ventilação ou exaustão, fabricado em alumínio e poliéster com espiral de arame de aço bronzeado, anticorrosivo e indeformável.  Modelo de referência: Multivac Aludec 60 CO2</v>
      </c>
      <c r="C359" s="138">
        <f ca="1">ROUND(C360/$G$396,4)</f>
        <v>2.9999999999999997E-4</v>
      </c>
      <c r="D359" s="138"/>
      <c r="E359" s="138">
        <v>0.3</v>
      </c>
      <c r="F359" s="138"/>
      <c r="G359" s="138">
        <f>ROUND(G360/$C360,4)</f>
        <v>0.7</v>
      </c>
    </row>
    <row r="360" spans="1:7">
      <c r="A360" s="198"/>
      <c r="B360" s="203"/>
      <c r="C360" s="139">
        <f ca="1">VLOOKUP($A359,'Orçamento Sintético'!$A:$H,8,0)</f>
        <v>211.74</v>
      </c>
      <c r="D360" s="139">
        <f>ROUND($C360*D359,2)</f>
        <v>0</v>
      </c>
      <c r="E360" s="139">
        <f>ROUND($C360*E359,2)</f>
        <v>63.52</v>
      </c>
      <c r="F360" s="139">
        <f>ROUND($C360*F359,2)</f>
        <v>0</v>
      </c>
      <c r="G360" s="139">
        <f>$C360-SUM(D360:F360)</f>
        <v>148.22</v>
      </c>
    </row>
    <row r="361" spans="1:7">
      <c r="A361" s="198" t="s">
        <v>485</v>
      </c>
      <c r="B361" s="202" t="str">
        <f ca="1">VLOOKUP($A361,'Orçamento Sintético'!$A:$H,4,0)</f>
        <v>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C361" s="138">
        <f ca="1">ROUND(C362/$G$396,4)</f>
        <v>1.5E-3</v>
      </c>
      <c r="D361" s="138"/>
      <c r="E361" s="138">
        <v>0.3</v>
      </c>
      <c r="F361" s="138"/>
      <c r="G361" s="138">
        <f>ROUND(G362/$C362,4)</f>
        <v>0.7</v>
      </c>
    </row>
    <row r="362" spans="1:7">
      <c r="A362" s="198"/>
      <c r="B362" s="203"/>
      <c r="C362" s="139">
        <f ca="1">VLOOKUP($A361,'Orçamento Sintético'!$A:$H,8,0)</f>
        <v>1208.8800000000001</v>
      </c>
      <c r="D362" s="139">
        <f>ROUND($C362*D361,2)</f>
        <v>0</v>
      </c>
      <c r="E362" s="139">
        <f>ROUND($C362*E361,2)</f>
        <v>362.66</v>
      </c>
      <c r="F362" s="139">
        <f>ROUND($C362*F361,2)</f>
        <v>0</v>
      </c>
      <c r="G362" s="139">
        <f>$C362-SUM(D362:F362)</f>
        <v>846.22</v>
      </c>
    </row>
    <row r="363" spans="1:7">
      <c r="A363" s="198" t="s">
        <v>486</v>
      </c>
      <c r="B363" s="202" t="str">
        <f ca="1">VLOOKUP($A363,'Orçamento Sintético'!$A:$H,4,0)</f>
        <v>Cópia da SBC (070473) - Duto flexível para ventilação ou exaustão #150, fabricado em alumínio e poliéster com espiral de arame de aço bronzeado, anticorrosivo e indeformável.  Modelo de referência: Multivac Aludec 60 CO2</v>
      </c>
      <c r="C363" s="138">
        <f ca="1">ROUND(C364/$G$396,4)</f>
        <v>8.9999999999999998E-4</v>
      </c>
      <c r="D363" s="138">
        <v>0.2</v>
      </c>
      <c r="E363" s="138">
        <v>0.8</v>
      </c>
      <c r="F363" s="138"/>
      <c r="G363" s="138">
        <f>ROUND(G364/$C364,4)</f>
        <v>0</v>
      </c>
    </row>
    <row r="364" spans="1:7">
      <c r="A364" s="198"/>
      <c r="B364" s="203"/>
      <c r="C364" s="139">
        <f ca="1">VLOOKUP($A363,'Orçamento Sintético'!$A:$H,8,0)</f>
        <v>700.35</v>
      </c>
      <c r="D364" s="139">
        <f>ROUND($C364*D363,2)</f>
        <v>140.07</v>
      </c>
      <c r="E364" s="139">
        <f>ROUND($C364*E363,2)</f>
        <v>560.28</v>
      </c>
      <c r="F364" s="139">
        <f>ROUND($C364*F363,2)</f>
        <v>0</v>
      </c>
      <c r="G364" s="139">
        <f>$C364-SUM(D364:F364)</f>
        <v>0</v>
      </c>
    </row>
    <row r="365" spans="1:7">
      <c r="A365" s="197" t="s">
        <v>1003</v>
      </c>
      <c r="B365" s="206" t="str">
        <f ca="1">VLOOKUP($A365,'Orçamento Sintético'!$A:$H,4,0)</f>
        <v>Serviços Diversos</v>
      </c>
      <c r="C365" s="142">
        <f ca="1">ROUND(C366/$G$396,4)</f>
        <v>1.1000000000000001E-3</v>
      </c>
      <c r="D365" s="143">
        <f>ROUND(D366/$C366,4)</f>
        <v>1</v>
      </c>
      <c r="E365" s="143">
        <f>ROUND(E366/$C366,4)</f>
        <v>0</v>
      </c>
      <c r="F365" s="143">
        <f>ROUND(F366/$C366,4)</f>
        <v>0</v>
      </c>
      <c r="G365" s="143">
        <f>ROUND(G366/$C366,4)</f>
        <v>0</v>
      </c>
    </row>
    <row r="366" spans="1:7">
      <c r="A366" s="197"/>
      <c r="B366" s="206"/>
      <c r="C366" s="144">
        <f ca="1">VLOOKUP($A365,'Orçamento Sintético'!$A:$H,8,0)</f>
        <v>863.22</v>
      </c>
      <c r="D366" s="145">
        <f>D368+D370</f>
        <v>863.22</v>
      </c>
      <c r="E366" s="145">
        <f>E368+E370</f>
        <v>0</v>
      </c>
      <c r="F366" s="145">
        <f>F368+F370</f>
        <v>0</v>
      </c>
      <c r="G366" s="145">
        <f>G368+G370</f>
        <v>0</v>
      </c>
    </row>
    <row r="367" spans="1:7">
      <c r="A367" s="198" t="s">
        <v>1005</v>
      </c>
      <c r="B367" s="202" t="str">
        <f ca="1">VLOOKUP($A367,'Orçamento Sintético'!$A:$H,4,0)</f>
        <v>Copia da ORSE (8857) - Remoção de Difusor de Ar-Condicionado</v>
      </c>
      <c r="C367" s="138">
        <f ca="1">ROUND(C368/$G$396,4)</f>
        <v>5.0000000000000001E-4</v>
      </c>
      <c r="D367" s="138">
        <v>1</v>
      </c>
      <c r="E367" s="138"/>
      <c r="F367" s="138"/>
      <c r="G367" s="138">
        <f>ROUND(G368/$C368,4)</f>
        <v>0</v>
      </c>
    </row>
    <row r="368" spans="1:7">
      <c r="A368" s="198"/>
      <c r="B368" s="203"/>
      <c r="C368" s="139">
        <f ca="1">VLOOKUP($A367,'Orçamento Sintético'!$A:$H,8,0)</f>
        <v>397.76</v>
      </c>
      <c r="D368" s="139">
        <f>ROUND($C368*D367,2)</f>
        <v>397.76</v>
      </c>
      <c r="E368" s="139">
        <f>ROUND($C368*E367,2)</f>
        <v>0</v>
      </c>
      <c r="F368" s="139">
        <f>ROUND($C368*F367,2)</f>
        <v>0</v>
      </c>
      <c r="G368" s="139">
        <f>$C368-SUM(D368:F368)</f>
        <v>0</v>
      </c>
    </row>
    <row r="369" spans="1:7">
      <c r="A369" s="198" t="s">
        <v>1008</v>
      </c>
      <c r="B369" s="202" t="str">
        <f ca="1">VLOOKUP($A369,'Orçamento Sintético'!$A:$H,4,0)</f>
        <v>Copia da SIURB (176093) - RETIRADA DE DUTO DE EXAUSTÃO</v>
      </c>
      <c r="C369" s="138">
        <f ca="1">ROUND(C370/$G$396,4)</f>
        <v>5.9999999999999995E-4</v>
      </c>
      <c r="D369" s="138">
        <v>1</v>
      </c>
      <c r="E369" s="138"/>
      <c r="F369" s="138"/>
      <c r="G369" s="138">
        <f>ROUND(G370/$C370,4)</f>
        <v>0</v>
      </c>
    </row>
    <row r="370" spans="1:7">
      <c r="A370" s="198"/>
      <c r="B370" s="203"/>
      <c r="C370" s="139">
        <f ca="1">VLOOKUP($A369,'Orçamento Sintético'!$A:$H,8,0)</f>
        <v>465.46</v>
      </c>
      <c r="D370" s="139">
        <f>ROUND($C370*D369,2)</f>
        <v>465.46</v>
      </c>
      <c r="E370" s="139">
        <f>ROUND($C370*E369,2)</f>
        <v>0</v>
      </c>
      <c r="F370" s="139">
        <f>ROUND($C370*F369,2)</f>
        <v>0</v>
      </c>
      <c r="G370" s="139">
        <f>$C370-SUM(D370:F370)</f>
        <v>0</v>
      </c>
    </row>
    <row r="371" spans="1:7">
      <c r="A371" s="204" t="s">
        <v>1011</v>
      </c>
      <c r="B371" s="209" t="str">
        <f ca="1">VLOOKUP($A371,'Orçamento Sintético'!$A:$H,4,0)</f>
        <v>SERVIÇOS COMPLEMENTARES</v>
      </c>
      <c r="C371" s="126">
        <f ca="1">ROUND(C372/$G$396,4)</f>
        <v>1.77E-2</v>
      </c>
      <c r="D371" s="140">
        <f>ROUND(D372/$C372,4)</f>
        <v>0.107</v>
      </c>
      <c r="E371" s="140">
        <f>ROUND(E372/$C372,4)</f>
        <v>0.31169999999999998</v>
      </c>
      <c r="F371" s="140">
        <f>ROUND(F372/$C372,4)</f>
        <v>6.6100000000000006E-2</v>
      </c>
      <c r="G371" s="140">
        <f>ROUND(G372/$C372,4)</f>
        <v>0.51519999999999999</v>
      </c>
    </row>
    <row r="372" spans="1:7">
      <c r="A372" s="204"/>
      <c r="B372" s="210"/>
      <c r="C372" s="127">
        <f ca="1">VLOOKUP($A371,'Orçamento Sintético'!$A:$H,8,0)</f>
        <v>14217.519999999999</v>
      </c>
      <c r="D372" s="141">
        <f>D374</f>
        <v>1521.96</v>
      </c>
      <c r="E372" s="141">
        <f>E374</f>
        <v>4431.16</v>
      </c>
      <c r="F372" s="141">
        <f>F374</f>
        <v>940.12</v>
      </c>
      <c r="G372" s="141">
        <f>G374</f>
        <v>7324.28</v>
      </c>
    </row>
    <row r="373" spans="1:7">
      <c r="A373" s="200" t="s">
        <v>1013</v>
      </c>
      <c r="B373" s="201" t="str">
        <f ca="1">VLOOKUP($A373,'Orçamento Sintético'!$A:$H,4,0)</f>
        <v>Limpeza de obra</v>
      </c>
      <c r="C373" s="136">
        <f ca="1">ROUND(C374/$G$396,4)</f>
        <v>1.77E-2</v>
      </c>
      <c r="D373" s="136">
        <f>ROUND(D374/$C374,4)</f>
        <v>0.107</v>
      </c>
      <c r="E373" s="136">
        <f>ROUND(E374/$C374,4)</f>
        <v>0.31169999999999998</v>
      </c>
      <c r="F373" s="136">
        <f>ROUND(F374/$C374,4)</f>
        <v>6.6100000000000006E-2</v>
      </c>
      <c r="G373" s="136">
        <f>ROUND(G374/$C374,4)</f>
        <v>0.51519999999999999</v>
      </c>
    </row>
    <row r="374" spans="1:7">
      <c r="A374" s="200"/>
      <c r="B374" s="201"/>
      <c r="C374" s="137">
        <f ca="1">VLOOKUP($A373,'Orçamento Sintético'!$A:$H,8,0)</f>
        <v>14217.519999999999</v>
      </c>
      <c r="D374" s="137">
        <f>D376+D378+D380+D382</f>
        <v>1521.96</v>
      </c>
      <c r="E374" s="137">
        <f>E376+E378+E380+E382</f>
        <v>4431.16</v>
      </c>
      <c r="F374" s="137">
        <f>F376+F378+F380+F382</f>
        <v>940.12</v>
      </c>
      <c r="G374" s="137">
        <f>G376+G378+G380+G382</f>
        <v>7324.28</v>
      </c>
    </row>
    <row r="375" spans="1:7">
      <c r="A375" s="198" t="s">
        <v>1015</v>
      </c>
      <c r="B375" s="202" t="str">
        <f ca="1">VLOOKUP($A375,'Orçamento Sintético'!$A:$H,4,0)</f>
        <v>LIMPEZA DE CONTRAPISO COM VASSOURA A SECO. AF_04/2019</v>
      </c>
      <c r="C375" s="138">
        <f ca="1">ROUND(C376/$G$396,4)</f>
        <v>2.2000000000000001E-3</v>
      </c>
      <c r="D375" s="138">
        <v>0.2</v>
      </c>
      <c r="E375" s="138">
        <v>0.2</v>
      </c>
      <c r="F375" s="138">
        <v>0.2</v>
      </c>
      <c r="G375" s="138">
        <f>ROUND(G376/$C376,4)</f>
        <v>0.4</v>
      </c>
    </row>
    <row r="376" spans="1:7">
      <c r="A376" s="198"/>
      <c r="B376" s="203"/>
      <c r="C376" s="139">
        <f ca="1">VLOOKUP($A375,'Orçamento Sintético'!$A:$H,8,0)</f>
        <v>1791.39</v>
      </c>
      <c r="D376" s="139">
        <f>ROUND($C376*D375,2)</f>
        <v>358.28</v>
      </c>
      <c r="E376" s="139">
        <f>ROUND($C376*E375,2)</f>
        <v>358.28</v>
      </c>
      <c r="F376" s="139">
        <f>ROUND($C376*F375,2)</f>
        <v>358.28</v>
      </c>
      <c r="G376" s="139">
        <f>$C376-SUM(D376:F376)</f>
        <v>716.55000000000018</v>
      </c>
    </row>
    <row r="377" spans="1:7">
      <c r="A377" s="198" t="s">
        <v>1018</v>
      </c>
      <c r="B377" s="202" t="str">
        <f ca="1">VLOOKUP($A377,'Orçamento Sintético'!$A:$H,4,0)</f>
        <v>LIMPEZA DE PISO CERÂMICO OU COM PEDRAS RÚSTICAS UTILIZANDO ÁCIDO MURIÁTICO. AF_04/2019</v>
      </c>
      <c r="C377" s="138">
        <f ca="1">ROUND(C378/$G$396,4)</f>
        <v>8.0999999999999996E-3</v>
      </c>
      <c r="D377" s="138"/>
      <c r="E377" s="138"/>
      <c r="F377" s="138"/>
      <c r="G377" s="138">
        <f>ROUND(G378/$C378,4)</f>
        <v>1</v>
      </c>
    </row>
    <row r="378" spans="1:7">
      <c r="A378" s="198"/>
      <c r="B378" s="203"/>
      <c r="C378" s="139">
        <f ca="1">VLOOKUP($A377,'Orçamento Sintético'!$A:$H,8,0)</f>
        <v>6476.49</v>
      </c>
      <c r="D378" s="139">
        <f>ROUND($C378*D377,2)</f>
        <v>0</v>
      </c>
      <c r="E378" s="139">
        <f>ROUND($C378*E377,2)</f>
        <v>0</v>
      </c>
      <c r="F378" s="139">
        <f>ROUND($C378*F377,2)</f>
        <v>0</v>
      </c>
      <c r="G378" s="139">
        <f>$C378-SUM(D378:F378)</f>
        <v>6476.49</v>
      </c>
    </row>
    <row r="379" spans="1:7">
      <c r="A379" s="198" t="s">
        <v>1021</v>
      </c>
      <c r="B379" s="202" t="str">
        <f ca="1">VLOOKUP($A379,'Orçamento Sintético'!$A:$H,4,0)</f>
        <v>LIMPEZA DE REVESTIMENTO CERÂMICO EM PAREDE COM PANO ÚMIDO AF_04/2019</v>
      </c>
      <c r="C379" s="138">
        <f ca="1">ROUND(C380/$G$396,4)</f>
        <v>2.0000000000000001E-4</v>
      </c>
      <c r="D379" s="138"/>
      <c r="E379" s="138"/>
      <c r="F379" s="138"/>
      <c r="G379" s="138">
        <f>ROUND(G380/$C380,4)</f>
        <v>1</v>
      </c>
    </row>
    <row r="380" spans="1:7">
      <c r="A380" s="198"/>
      <c r="B380" s="203"/>
      <c r="C380" s="139">
        <f ca="1">VLOOKUP($A379,'Orçamento Sintético'!$A:$H,8,0)</f>
        <v>131.24</v>
      </c>
      <c r="D380" s="139">
        <f>ROUND($C380*D379,2)</f>
        <v>0</v>
      </c>
      <c r="E380" s="139">
        <f>ROUND($C380*E379,2)</f>
        <v>0</v>
      </c>
      <c r="F380" s="139">
        <f>ROUND($C380*F379,2)</f>
        <v>0</v>
      </c>
      <c r="G380" s="139">
        <f>$C380-SUM(D380:F380)</f>
        <v>131.24</v>
      </c>
    </row>
    <row r="381" spans="1:7">
      <c r="A381" s="198" t="s">
        <v>1024</v>
      </c>
      <c r="B381" s="202" t="str">
        <f ca="1">VLOOKUP($A381,'Orçamento Sintético'!$A:$H,4,0)</f>
        <v>Transporte de material – bota-fora, D.M.T = 80,0 km</v>
      </c>
      <c r="C381" s="138">
        <f ca="1">ROUND(C382/$G$396,4)</f>
        <v>7.3000000000000001E-3</v>
      </c>
      <c r="D381" s="138">
        <v>0.2</v>
      </c>
      <c r="E381" s="138">
        <v>0.7</v>
      </c>
      <c r="F381" s="138">
        <v>0.1</v>
      </c>
      <c r="G381" s="138">
        <f>ROUND(G382/$C382,4)</f>
        <v>0</v>
      </c>
    </row>
    <row r="382" spans="1:7">
      <c r="A382" s="198"/>
      <c r="B382" s="203"/>
      <c r="C382" s="139">
        <f ca="1">VLOOKUP($A381,'Orçamento Sintético'!$A:$H,8,0)</f>
        <v>5818.4</v>
      </c>
      <c r="D382" s="139">
        <f>ROUND($C382*D381,2)</f>
        <v>1163.68</v>
      </c>
      <c r="E382" s="139">
        <f>ROUND($C382*E381,2)</f>
        <v>4072.88</v>
      </c>
      <c r="F382" s="139">
        <f>ROUND($C382*F381,2)</f>
        <v>581.84</v>
      </c>
      <c r="G382" s="139">
        <f>$C382-SUM(D382:F382)</f>
        <v>0</v>
      </c>
    </row>
    <row r="383" spans="1:7">
      <c r="A383" s="204" t="s">
        <v>1027</v>
      </c>
      <c r="B383" s="205" t="str">
        <f ca="1">VLOOKUP($A383,'Orçamento Sintético'!$A:$H,4,0)</f>
        <v>SERVIÇOS AUXILIARES E ADMINISTRATIVOS</v>
      </c>
      <c r="C383" s="126">
        <f ca="1">ROUND(C384/$G$396,4)</f>
        <v>2.8500000000000001E-2</v>
      </c>
      <c r="D383" s="140">
        <f>ROUND(D384/$C384,4)</f>
        <v>0.11700000000000001</v>
      </c>
      <c r="E383" s="140">
        <f>ROUND(E384/$C384,4)</f>
        <v>0.14630000000000001</v>
      </c>
      <c r="F383" s="140">
        <f>ROUND(F384/$C384,4)</f>
        <v>0.25850000000000001</v>
      </c>
      <c r="G383" s="140">
        <f>ROUND(G384/$C384,4)</f>
        <v>0.47820000000000001</v>
      </c>
    </row>
    <row r="384" spans="1:7">
      <c r="A384" s="204"/>
      <c r="B384" s="205"/>
      <c r="C384" s="127">
        <f ca="1">VLOOKUP($A383,'Orçamento Sintético'!$A:$H,8,0)</f>
        <v>22903.739999999998</v>
      </c>
      <c r="D384" s="141">
        <f>D386</f>
        <v>2679.77</v>
      </c>
      <c r="E384" s="141">
        <f>E386</f>
        <v>3349.71</v>
      </c>
      <c r="F384" s="141">
        <f>F386</f>
        <v>5920.63</v>
      </c>
      <c r="G384" s="141">
        <f>G386</f>
        <v>10953.630000000001</v>
      </c>
    </row>
    <row r="385" spans="1:7">
      <c r="A385" s="200" t="s">
        <v>1029</v>
      </c>
      <c r="B385" s="201" t="str">
        <f ca="1">VLOOKUP($A385,'Orçamento Sintético'!$A:$H,4,0)</f>
        <v>Pessoal</v>
      </c>
      <c r="C385" s="136">
        <f ca="1">ROUND(C386/$G$396,4)</f>
        <v>2.8500000000000001E-2</v>
      </c>
      <c r="D385" s="136">
        <f>ROUND(D386/$C386,4)</f>
        <v>0.11700000000000001</v>
      </c>
      <c r="E385" s="136">
        <f>ROUND(E386/$C386,4)</f>
        <v>0.14630000000000001</v>
      </c>
      <c r="F385" s="136">
        <f>ROUND(F386/$C386,4)</f>
        <v>0.25850000000000001</v>
      </c>
      <c r="G385" s="136">
        <f>ROUND(G386/$C386,4)</f>
        <v>0.47820000000000001</v>
      </c>
    </row>
    <row r="386" spans="1:7">
      <c r="A386" s="200"/>
      <c r="B386" s="201"/>
      <c r="C386" s="137">
        <f ca="1">VLOOKUP($A385,'Orçamento Sintético'!$A:$H,8,0)</f>
        <v>22903.739999999998</v>
      </c>
      <c r="D386" s="137">
        <f>D388+D390</f>
        <v>2679.77</v>
      </c>
      <c r="E386" s="137">
        <f>E388+E390</f>
        <v>3349.71</v>
      </c>
      <c r="F386" s="137">
        <f>F388+F390</f>
        <v>5920.63</v>
      </c>
      <c r="G386" s="137">
        <f>G388+G390</f>
        <v>10953.630000000001</v>
      </c>
    </row>
    <row r="387" spans="1:7">
      <c r="A387" s="198" t="s">
        <v>1031</v>
      </c>
      <c r="B387" s="202" t="str">
        <f ca="1">VLOOKUP($A387,'Orçamento Sintético'!$A:$H,4,0)</f>
        <v>ENCARREGADO GERAL DE OBRAS COM ENCARGOS COMPLEMENTARES</v>
      </c>
      <c r="C387" s="138">
        <f ca="1">ROUND(C388/$G$396,4)</f>
        <v>1.67E-2</v>
      </c>
      <c r="D387" s="138">
        <v>0.2</v>
      </c>
      <c r="E387" s="138">
        <v>0.25</v>
      </c>
      <c r="F387" s="138">
        <v>0.3</v>
      </c>
      <c r="G387" s="138">
        <f>ROUND(G388/$C388,4)</f>
        <v>0.25</v>
      </c>
    </row>
    <row r="388" spans="1:7">
      <c r="A388" s="198"/>
      <c r="B388" s="203"/>
      <c r="C388" s="139">
        <f ca="1">VLOOKUP($A387,'Orçamento Sintético'!$A:$H,8,0)</f>
        <v>13398.84</v>
      </c>
      <c r="D388" s="139">
        <f>ROUND($C388*D387,2)</f>
        <v>2679.77</v>
      </c>
      <c r="E388" s="139">
        <f>ROUND($C388*E387,2)</f>
        <v>3349.71</v>
      </c>
      <c r="F388" s="139">
        <f>ROUND($C388*F387,2)</f>
        <v>4019.65</v>
      </c>
      <c r="G388" s="139">
        <f>$C388-SUM(D388:F388)</f>
        <v>3349.7100000000009</v>
      </c>
    </row>
    <row r="389" spans="1:7">
      <c r="A389" s="198" t="s">
        <v>1035</v>
      </c>
      <c r="B389" s="202" t="str">
        <f ca="1">VLOOKUP($A389,'Orçamento Sintético'!$A:$H,4,0)</f>
        <v>ENGENHEIRO CIVIL DE OBRA PLENO COM ENCARGOS COMPLEMENTARES</v>
      </c>
      <c r="C389" s="138">
        <f ca="1">ROUND(C390/$G$396,4)</f>
        <v>1.18E-2</v>
      </c>
      <c r="D389" s="138"/>
      <c r="E389" s="138"/>
      <c r="F389" s="138">
        <v>0.2</v>
      </c>
      <c r="G389" s="138">
        <f>ROUND(G390/$C390,4)</f>
        <v>0.8</v>
      </c>
    </row>
    <row r="390" spans="1:7">
      <c r="A390" s="198"/>
      <c r="B390" s="203"/>
      <c r="C390" s="139">
        <f ca="1">VLOOKUP($A389,'Orçamento Sintético'!$A:$H,8,0)</f>
        <v>9504.9</v>
      </c>
      <c r="D390" s="139">
        <f>ROUND($C390*D389,2)</f>
        <v>0</v>
      </c>
      <c r="E390" s="139">
        <f>ROUND($C390*E389,2)</f>
        <v>0</v>
      </c>
      <c r="F390" s="139">
        <f>ROUND($C390*F389,2)</f>
        <v>1900.98</v>
      </c>
      <c r="G390" s="139">
        <f>$C390-SUM(D390:F390)</f>
        <v>7603.92</v>
      </c>
    </row>
    <row r="391" spans="1:7">
      <c r="A391" s="195" t="s">
        <v>421</v>
      </c>
      <c r="B391" s="195"/>
      <c r="C391" s="130"/>
      <c r="D391" s="131">
        <f>ROUND(D392/$G$396,4)</f>
        <v>0.17150000000000001</v>
      </c>
      <c r="E391" s="131">
        <f>ROUND(E392/$G$396,4)</f>
        <v>0.30759999999999998</v>
      </c>
      <c r="F391" s="131">
        <f>ROUND(F392/$G$396,4)</f>
        <v>0.3175</v>
      </c>
      <c r="G391" s="131">
        <f>ROUND(G392/$G$396,4)</f>
        <v>0.2034</v>
      </c>
    </row>
    <row r="392" spans="1:7">
      <c r="A392" s="196" t="s">
        <v>420</v>
      </c>
      <c r="B392" s="196"/>
      <c r="C392" s="130"/>
      <c r="D392" s="132">
        <f>D10+D16+D58+D228+D296+D342+D372+D384</f>
        <v>137656.15999999997</v>
      </c>
      <c r="E392" s="132">
        <f>E10+E16+E58+E228+E296+E342+E372+E384</f>
        <v>246824.61</v>
      </c>
      <c r="F392" s="132">
        <f>F10+F16+F58+F228+F296+F342+F372+F384</f>
        <v>254772.52999999997</v>
      </c>
      <c r="G392" s="132">
        <f>G10+G16+G58+G228+G296+G342+G372+G384</f>
        <v>163220.51</v>
      </c>
    </row>
    <row r="393" spans="1:7">
      <c r="A393" s="199" t="s">
        <v>351</v>
      </c>
      <c r="B393" s="199"/>
      <c r="C393" s="130"/>
      <c r="D393" s="133">
        <f ca="1">ROUND(D392*'Composição de BDI'!$D$23,2)</f>
        <v>30449.54</v>
      </c>
      <c r="E393" s="133">
        <f ca="1">ROUND(E392*'Composição de BDI'!$D$23,2)</f>
        <v>54597.599999999999</v>
      </c>
      <c r="F393" s="133">
        <f ca="1">ROUND(F392*'Composição de BDI'!$D$23,2)</f>
        <v>56355.68</v>
      </c>
      <c r="G393" s="133">
        <f ca="1">ROUND(G392*'Composição de BDI'!$D$23,2)</f>
        <v>36104.379999999997</v>
      </c>
    </row>
    <row r="394" spans="1:7">
      <c r="A394" s="128"/>
      <c r="B394" s="129" t="s">
        <v>492</v>
      </c>
      <c r="C394" s="134"/>
      <c r="D394" s="135">
        <f>ROUND(SUM(D392:D393),2)</f>
        <v>168105.7</v>
      </c>
      <c r="E394" s="135">
        <f>ROUND(SUM(E392:E393),2)</f>
        <v>301422.21000000002</v>
      </c>
      <c r="F394" s="135">
        <f>ROUND(SUM(F392:F393),2)</f>
        <v>311128.21000000002</v>
      </c>
      <c r="G394" s="135">
        <f>ROUND(SUM(G392:G393),2)</f>
        <v>199324.89</v>
      </c>
    </row>
    <row r="395" spans="1:7">
      <c r="A395" s="195" t="s">
        <v>419</v>
      </c>
      <c r="B395" s="195"/>
      <c r="C395" s="130"/>
      <c r="D395" s="131">
        <f>D391</f>
        <v>0.17150000000000001</v>
      </c>
      <c r="E395" s="131">
        <f t="shared" ref="E395:G396" si="2">D395+E391</f>
        <v>0.47909999999999997</v>
      </c>
      <c r="F395" s="131">
        <f t="shared" si="2"/>
        <v>0.79659999999999997</v>
      </c>
      <c r="G395" s="131">
        <f t="shared" si="2"/>
        <v>1</v>
      </c>
    </row>
    <row r="396" spans="1:7">
      <c r="A396" s="199" t="s">
        <v>418</v>
      </c>
      <c r="B396" s="199"/>
      <c r="C396" s="130"/>
      <c r="D396" s="132">
        <f>D392</f>
        <v>137656.15999999997</v>
      </c>
      <c r="E396" s="132">
        <f t="shared" si="2"/>
        <v>384480.76999999996</v>
      </c>
      <c r="F396" s="132">
        <f t="shared" si="2"/>
        <v>639253.29999999993</v>
      </c>
      <c r="G396" s="132">
        <f t="shared" si="2"/>
        <v>802473.80999999994</v>
      </c>
    </row>
    <row r="397" spans="1:7">
      <c r="A397" s="128"/>
      <c r="B397" s="129" t="s">
        <v>417</v>
      </c>
      <c r="C397" s="134"/>
      <c r="D397" s="135">
        <f>D394</f>
        <v>168105.7</v>
      </c>
      <c r="E397" s="135">
        <f>D397+E394</f>
        <v>469527.91000000003</v>
      </c>
      <c r="F397" s="135">
        <f>E397+F394</f>
        <v>780656.12000000011</v>
      </c>
      <c r="G397" s="135">
        <f>F397+G394</f>
        <v>979981.01000000013</v>
      </c>
    </row>
  </sheetData>
  <sheetCalcPr fullCalcOnLoad="1"/>
  <mergeCells count="388">
    <mergeCell ref="B361:B362"/>
    <mergeCell ref="B363:B364"/>
    <mergeCell ref="B367:B368"/>
    <mergeCell ref="B389:B390"/>
    <mergeCell ref="B375:B376"/>
    <mergeCell ref="B377:B378"/>
    <mergeCell ref="B379:B380"/>
    <mergeCell ref="B381:B382"/>
    <mergeCell ref="B387:B388"/>
    <mergeCell ref="B339:B340"/>
    <mergeCell ref="B369:B370"/>
    <mergeCell ref="B385:B386"/>
    <mergeCell ref="B365:B366"/>
    <mergeCell ref="B349:B350"/>
    <mergeCell ref="B351:B352"/>
    <mergeCell ref="B353:B354"/>
    <mergeCell ref="B355:B356"/>
    <mergeCell ref="B357:B358"/>
    <mergeCell ref="B359:B360"/>
    <mergeCell ref="B347:B348"/>
    <mergeCell ref="B323:B324"/>
    <mergeCell ref="B325:B326"/>
    <mergeCell ref="B327:B328"/>
    <mergeCell ref="B329:B330"/>
    <mergeCell ref="B331:B332"/>
    <mergeCell ref="B345:B346"/>
    <mergeCell ref="B333:B334"/>
    <mergeCell ref="B335:B336"/>
    <mergeCell ref="B337:B338"/>
    <mergeCell ref="B311:B312"/>
    <mergeCell ref="B309:B310"/>
    <mergeCell ref="B313:B314"/>
    <mergeCell ref="B315:B316"/>
    <mergeCell ref="B317:B318"/>
    <mergeCell ref="B319:B320"/>
    <mergeCell ref="B281:B282"/>
    <mergeCell ref="B285:B286"/>
    <mergeCell ref="B287:B288"/>
    <mergeCell ref="B289:B290"/>
    <mergeCell ref="B291:B292"/>
    <mergeCell ref="B321:B322"/>
    <mergeCell ref="B301:B302"/>
    <mergeCell ref="B303:B304"/>
    <mergeCell ref="B305:B306"/>
    <mergeCell ref="B307:B308"/>
    <mergeCell ref="B237:B238"/>
    <mergeCell ref="B293:B294"/>
    <mergeCell ref="B245:B246"/>
    <mergeCell ref="B247:B248"/>
    <mergeCell ref="B249:B250"/>
    <mergeCell ref="B251:B252"/>
    <mergeCell ref="B261:B262"/>
    <mergeCell ref="B271:B272"/>
    <mergeCell ref="B283:B284"/>
    <mergeCell ref="B279:B280"/>
    <mergeCell ref="B219:B220"/>
    <mergeCell ref="B221:B222"/>
    <mergeCell ref="B223:B224"/>
    <mergeCell ref="B225:B226"/>
    <mergeCell ref="B233:B234"/>
    <mergeCell ref="B235:B236"/>
    <mergeCell ref="B189:B190"/>
    <mergeCell ref="B211:B212"/>
    <mergeCell ref="B241:B242"/>
    <mergeCell ref="B199:B200"/>
    <mergeCell ref="B201:B202"/>
    <mergeCell ref="B203:B204"/>
    <mergeCell ref="B205:B206"/>
    <mergeCell ref="B207:B208"/>
    <mergeCell ref="B209:B210"/>
    <mergeCell ref="B239:B240"/>
    <mergeCell ref="B157:B158"/>
    <mergeCell ref="B161:B162"/>
    <mergeCell ref="B163:B164"/>
    <mergeCell ref="B183:B184"/>
    <mergeCell ref="B185:B186"/>
    <mergeCell ref="B187:B188"/>
    <mergeCell ref="B135:B136"/>
    <mergeCell ref="B137:B138"/>
    <mergeCell ref="B139:B140"/>
    <mergeCell ref="B191:B192"/>
    <mergeCell ref="B213:B214"/>
    <mergeCell ref="B217:B218"/>
    <mergeCell ref="B147:B148"/>
    <mergeCell ref="B149:B150"/>
    <mergeCell ref="B153:B154"/>
    <mergeCell ref="B155:B156"/>
    <mergeCell ref="B123:B124"/>
    <mergeCell ref="B125:B126"/>
    <mergeCell ref="B127:B128"/>
    <mergeCell ref="B129:B130"/>
    <mergeCell ref="B131:B132"/>
    <mergeCell ref="B133:B134"/>
    <mergeCell ref="B39:B40"/>
    <mergeCell ref="B41:B42"/>
    <mergeCell ref="B43:B44"/>
    <mergeCell ref="B45:B46"/>
    <mergeCell ref="B109:B110"/>
    <mergeCell ref="B111:B112"/>
    <mergeCell ref="B47:B48"/>
    <mergeCell ref="B49:B50"/>
    <mergeCell ref="B51:B52"/>
    <mergeCell ref="B53:B54"/>
    <mergeCell ref="B119:B120"/>
    <mergeCell ref="B23:B24"/>
    <mergeCell ref="B29:B30"/>
    <mergeCell ref="B31:B32"/>
    <mergeCell ref="B33:B34"/>
    <mergeCell ref="B35:B36"/>
    <mergeCell ref="B55:B56"/>
    <mergeCell ref="B63:B64"/>
    <mergeCell ref="B371:B372"/>
    <mergeCell ref="B383:B384"/>
    <mergeCell ref="B59:B60"/>
    <mergeCell ref="B229:B230"/>
    <mergeCell ref="B259:B260"/>
    <mergeCell ref="B297:B298"/>
    <mergeCell ref="B343:B344"/>
    <mergeCell ref="B373:B374"/>
    <mergeCell ref="B341:B342"/>
    <mergeCell ref="B89:B90"/>
    <mergeCell ref="B91:B92"/>
    <mergeCell ref="B93:B94"/>
    <mergeCell ref="B95:B96"/>
    <mergeCell ref="B97:B98"/>
    <mergeCell ref="B99:B100"/>
    <mergeCell ref="B113:B114"/>
    <mergeCell ref="B117:B118"/>
    <mergeCell ref="B143:B144"/>
    <mergeCell ref="B231:B232"/>
    <mergeCell ref="B243:B244"/>
    <mergeCell ref="B159:B160"/>
    <mergeCell ref="B57:B58"/>
    <mergeCell ref="B227:B228"/>
    <mergeCell ref="B295:B296"/>
    <mergeCell ref="B77:B78"/>
    <mergeCell ref="B81:B82"/>
    <mergeCell ref="B85:B86"/>
    <mergeCell ref="B87:B88"/>
    <mergeCell ref="B273:B274"/>
    <mergeCell ref="B275:B276"/>
    <mergeCell ref="B277:B278"/>
    <mergeCell ref="B101:B102"/>
    <mergeCell ref="B105:B106"/>
    <mergeCell ref="B107:B108"/>
    <mergeCell ref="B253:B254"/>
    <mergeCell ref="B151:B152"/>
    <mergeCell ref="B165:B166"/>
    <mergeCell ref="B215:B216"/>
    <mergeCell ref="B169:B170"/>
    <mergeCell ref="B171:B172"/>
    <mergeCell ref="B173:B174"/>
    <mergeCell ref="B299:B300"/>
    <mergeCell ref="B255:B256"/>
    <mergeCell ref="B257:B258"/>
    <mergeCell ref="B263:B264"/>
    <mergeCell ref="B265:B266"/>
    <mergeCell ref="B267:B268"/>
    <mergeCell ref="B269:B270"/>
    <mergeCell ref="B79:B80"/>
    <mergeCell ref="B83:B84"/>
    <mergeCell ref="B193:B194"/>
    <mergeCell ref="B195:B196"/>
    <mergeCell ref="B197:B198"/>
    <mergeCell ref="A385:A386"/>
    <mergeCell ref="A381:A382"/>
    <mergeCell ref="A383:A384"/>
    <mergeCell ref="A357:A358"/>
    <mergeCell ref="A359:A360"/>
    <mergeCell ref="B25:B26"/>
    <mergeCell ref="B27:B28"/>
    <mergeCell ref="B37:B38"/>
    <mergeCell ref="B61:B62"/>
    <mergeCell ref="B69:B70"/>
    <mergeCell ref="B75:B76"/>
    <mergeCell ref="B65:B66"/>
    <mergeCell ref="B67:B68"/>
    <mergeCell ref="B71:B72"/>
    <mergeCell ref="B73:B74"/>
    <mergeCell ref="B103:B104"/>
    <mergeCell ref="B115:B116"/>
    <mergeCell ref="B121:B122"/>
    <mergeCell ref="B141:B142"/>
    <mergeCell ref="A387:A388"/>
    <mergeCell ref="A389:A390"/>
    <mergeCell ref="A361:A362"/>
    <mergeCell ref="A363:A364"/>
    <mergeCell ref="B175:B176"/>
    <mergeCell ref="B177:B178"/>
    <mergeCell ref="A377:A378"/>
    <mergeCell ref="A379:A380"/>
    <mergeCell ref="A365:A366"/>
    <mergeCell ref="A367:A368"/>
    <mergeCell ref="A369:A370"/>
    <mergeCell ref="A371:A372"/>
    <mergeCell ref="A373:A374"/>
    <mergeCell ref="A345:A346"/>
    <mergeCell ref="A347:A348"/>
    <mergeCell ref="A349:A350"/>
    <mergeCell ref="A351:A352"/>
    <mergeCell ref="B145:B146"/>
    <mergeCell ref="A375:A376"/>
    <mergeCell ref="A355:A356"/>
    <mergeCell ref="B179:B180"/>
    <mergeCell ref="B181:B182"/>
    <mergeCell ref="B167:B168"/>
    <mergeCell ref="A325:A326"/>
    <mergeCell ref="A327:A328"/>
    <mergeCell ref="A329:A330"/>
    <mergeCell ref="A331:A332"/>
    <mergeCell ref="A353:A354"/>
    <mergeCell ref="A335:A336"/>
    <mergeCell ref="A337:A338"/>
    <mergeCell ref="A339:A340"/>
    <mergeCell ref="A341:A342"/>
    <mergeCell ref="A343:A344"/>
    <mergeCell ref="A305:A306"/>
    <mergeCell ref="A307:A308"/>
    <mergeCell ref="A309:A310"/>
    <mergeCell ref="A311:A312"/>
    <mergeCell ref="A333:A334"/>
    <mergeCell ref="A315:A316"/>
    <mergeCell ref="A317:A318"/>
    <mergeCell ref="A319:A320"/>
    <mergeCell ref="A321:A322"/>
    <mergeCell ref="A323:A324"/>
    <mergeCell ref="A285:A286"/>
    <mergeCell ref="A287:A288"/>
    <mergeCell ref="A289:A290"/>
    <mergeCell ref="A291:A292"/>
    <mergeCell ref="A313:A314"/>
    <mergeCell ref="A295:A296"/>
    <mergeCell ref="A297:A298"/>
    <mergeCell ref="A299:A300"/>
    <mergeCell ref="A301:A302"/>
    <mergeCell ref="A303:A304"/>
    <mergeCell ref="A265:A266"/>
    <mergeCell ref="A267:A268"/>
    <mergeCell ref="A269:A270"/>
    <mergeCell ref="A271:A272"/>
    <mergeCell ref="A293:A294"/>
    <mergeCell ref="A275:A276"/>
    <mergeCell ref="A277:A278"/>
    <mergeCell ref="A279:A280"/>
    <mergeCell ref="A281:A282"/>
    <mergeCell ref="A283:A284"/>
    <mergeCell ref="A245:A246"/>
    <mergeCell ref="A247:A248"/>
    <mergeCell ref="A249:A250"/>
    <mergeCell ref="A251:A252"/>
    <mergeCell ref="A273:A274"/>
    <mergeCell ref="A255:A256"/>
    <mergeCell ref="A257:A258"/>
    <mergeCell ref="A259:A260"/>
    <mergeCell ref="A261:A262"/>
    <mergeCell ref="A263:A264"/>
    <mergeCell ref="A225:A226"/>
    <mergeCell ref="A227:A228"/>
    <mergeCell ref="A229:A230"/>
    <mergeCell ref="A231:A232"/>
    <mergeCell ref="A253:A254"/>
    <mergeCell ref="A235:A236"/>
    <mergeCell ref="A237:A238"/>
    <mergeCell ref="A239:A240"/>
    <mergeCell ref="A241:A242"/>
    <mergeCell ref="A243:A244"/>
    <mergeCell ref="A205:A206"/>
    <mergeCell ref="A207:A208"/>
    <mergeCell ref="A209:A210"/>
    <mergeCell ref="A211:A212"/>
    <mergeCell ref="A233:A234"/>
    <mergeCell ref="A215:A216"/>
    <mergeCell ref="A217:A218"/>
    <mergeCell ref="A219:A220"/>
    <mergeCell ref="A221:A222"/>
    <mergeCell ref="A223:A224"/>
    <mergeCell ref="A185:A186"/>
    <mergeCell ref="A187:A188"/>
    <mergeCell ref="A189:A190"/>
    <mergeCell ref="A191:A192"/>
    <mergeCell ref="A213:A214"/>
    <mergeCell ref="A195:A196"/>
    <mergeCell ref="A197:A198"/>
    <mergeCell ref="A199:A200"/>
    <mergeCell ref="A201:A202"/>
    <mergeCell ref="A203:A204"/>
    <mergeCell ref="A165:A166"/>
    <mergeCell ref="A167:A168"/>
    <mergeCell ref="A169:A170"/>
    <mergeCell ref="A171:A172"/>
    <mergeCell ref="A193:A194"/>
    <mergeCell ref="A175:A176"/>
    <mergeCell ref="A177:A178"/>
    <mergeCell ref="A179:A180"/>
    <mergeCell ref="A181:A182"/>
    <mergeCell ref="A183:A184"/>
    <mergeCell ref="A145:A146"/>
    <mergeCell ref="A147:A148"/>
    <mergeCell ref="A149:A150"/>
    <mergeCell ref="A151:A152"/>
    <mergeCell ref="A173:A174"/>
    <mergeCell ref="A155:A156"/>
    <mergeCell ref="A157:A158"/>
    <mergeCell ref="A159:A160"/>
    <mergeCell ref="A161:A162"/>
    <mergeCell ref="A163:A164"/>
    <mergeCell ref="A125:A126"/>
    <mergeCell ref="A127:A128"/>
    <mergeCell ref="A129:A130"/>
    <mergeCell ref="A131:A132"/>
    <mergeCell ref="A153:A154"/>
    <mergeCell ref="A135:A136"/>
    <mergeCell ref="A137:A138"/>
    <mergeCell ref="A139:A140"/>
    <mergeCell ref="A141:A142"/>
    <mergeCell ref="A143:A144"/>
    <mergeCell ref="A105:A106"/>
    <mergeCell ref="A107:A108"/>
    <mergeCell ref="A109:A110"/>
    <mergeCell ref="A111:A112"/>
    <mergeCell ref="A133:A134"/>
    <mergeCell ref="A115:A116"/>
    <mergeCell ref="A117:A118"/>
    <mergeCell ref="A119:A120"/>
    <mergeCell ref="A121:A122"/>
    <mergeCell ref="A123:A124"/>
    <mergeCell ref="A113:A114"/>
    <mergeCell ref="A69:A70"/>
    <mergeCell ref="A71:A72"/>
    <mergeCell ref="A73:A74"/>
    <mergeCell ref="A95:A96"/>
    <mergeCell ref="A97:A98"/>
    <mergeCell ref="A99:A100"/>
    <mergeCell ref="A101:A102"/>
    <mergeCell ref="A103:A104"/>
    <mergeCell ref="A85:A86"/>
    <mergeCell ref="A395:B395"/>
    <mergeCell ref="A396:B396"/>
    <mergeCell ref="A35:A36"/>
    <mergeCell ref="A37:A38"/>
    <mergeCell ref="A39:A40"/>
    <mergeCell ref="A41:A42"/>
    <mergeCell ref="A43:A44"/>
    <mergeCell ref="A61:A62"/>
    <mergeCell ref="A63:A64"/>
    <mergeCell ref="A75:A76"/>
    <mergeCell ref="A51:A52"/>
    <mergeCell ref="A53:A54"/>
    <mergeCell ref="A25:A26"/>
    <mergeCell ref="A27:A28"/>
    <mergeCell ref="A29:A30"/>
    <mergeCell ref="A31:A32"/>
    <mergeCell ref="A23:A24"/>
    <mergeCell ref="A65:A66"/>
    <mergeCell ref="A67:A68"/>
    <mergeCell ref="A33:A34"/>
    <mergeCell ref="A55:A56"/>
    <mergeCell ref="A57:A58"/>
    <mergeCell ref="A59:A60"/>
    <mergeCell ref="A45:A46"/>
    <mergeCell ref="A47:A48"/>
    <mergeCell ref="A49:A50"/>
    <mergeCell ref="B17:B18"/>
    <mergeCell ref="A17:A18"/>
    <mergeCell ref="B19:B20"/>
    <mergeCell ref="A77:A78"/>
    <mergeCell ref="A7:G7"/>
    <mergeCell ref="A9:A10"/>
    <mergeCell ref="B9:B10"/>
    <mergeCell ref="A19:A20"/>
    <mergeCell ref="B21:B22"/>
    <mergeCell ref="A21:A22"/>
    <mergeCell ref="A11:A12"/>
    <mergeCell ref="B11:B12"/>
    <mergeCell ref="A13:A14"/>
    <mergeCell ref="B13:B14"/>
    <mergeCell ref="A15:A16"/>
    <mergeCell ref="B15:B16"/>
    <mergeCell ref="A391:B391"/>
    <mergeCell ref="A392:B392"/>
    <mergeCell ref="A79:A80"/>
    <mergeCell ref="A81:A82"/>
    <mergeCell ref="A83:A84"/>
    <mergeCell ref="A393:B393"/>
    <mergeCell ref="A87:A88"/>
    <mergeCell ref="A89:A90"/>
    <mergeCell ref="A91:A92"/>
    <mergeCell ref="A93:A94"/>
  </mergeCells>
  <phoneticPr fontId="14" type="noConversion"/>
  <conditionalFormatting sqref="E9:E10">
    <cfRule type="cellIs" dxfId="2486" priority="2871" operator="equal">
      <formula>0</formula>
    </cfRule>
  </conditionalFormatting>
  <conditionalFormatting sqref="F9:F10">
    <cfRule type="cellIs" dxfId="2485" priority="2869" operator="equal">
      <formula>0</formula>
    </cfRule>
  </conditionalFormatting>
  <conditionalFormatting sqref="G9:G10">
    <cfRule type="cellIs" dxfId="2484" priority="2868" operator="equal">
      <formula>0</formula>
    </cfRule>
  </conditionalFormatting>
  <conditionalFormatting sqref="D9:G10">
    <cfRule type="cellIs" dxfId="2483" priority="2867" operator="equal">
      <formula>0</formula>
    </cfRule>
  </conditionalFormatting>
  <conditionalFormatting sqref="C12">
    <cfRule type="cellIs" dxfId="2482" priority="2866" operator="equal">
      <formula>0</formula>
    </cfRule>
  </conditionalFormatting>
  <conditionalFormatting sqref="D11">
    <cfRule type="cellIs" dxfId="2481" priority="2859" operator="equal">
      <formula>0</formula>
    </cfRule>
  </conditionalFormatting>
  <conditionalFormatting sqref="D12">
    <cfRule type="cellIs" dxfId="2480" priority="2858" operator="equal">
      <formula>0</formula>
    </cfRule>
  </conditionalFormatting>
  <conditionalFormatting sqref="E11:G11">
    <cfRule type="cellIs" dxfId="2479" priority="2857" operator="equal">
      <formula>0</formula>
    </cfRule>
  </conditionalFormatting>
  <conditionalFormatting sqref="E12:G12">
    <cfRule type="cellIs" dxfId="2478" priority="2856" operator="equal">
      <formula>0</formula>
    </cfRule>
  </conditionalFormatting>
  <conditionalFormatting sqref="D13">
    <cfRule type="cellIs" dxfId="2477" priority="2855" operator="equal">
      <formula>0</formula>
    </cfRule>
  </conditionalFormatting>
  <conditionalFormatting sqref="D13">
    <cfRule type="cellIs" dxfId="2476" priority="2854" operator="notEqual">
      <formula>0</formula>
    </cfRule>
  </conditionalFormatting>
  <conditionalFormatting sqref="D14">
    <cfRule type="cellIs" dxfId="2475" priority="2853" operator="equal">
      <formula>0</formula>
    </cfRule>
  </conditionalFormatting>
  <conditionalFormatting sqref="D14">
    <cfRule type="cellIs" dxfId="2474" priority="2852" operator="notEqual">
      <formula>0</formula>
    </cfRule>
  </conditionalFormatting>
  <conditionalFormatting sqref="E13">
    <cfRule type="cellIs" dxfId="2473" priority="2851" operator="equal">
      <formula>0</formula>
    </cfRule>
  </conditionalFormatting>
  <conditionalFormatting sqref="E13">
    <cfRule type="cellIs" dxfId="2472" priority="2850" operator="notEqual">
      <formula>0</formula>
    </cfRule>
  </conditionalFormatting>
  <conditionalFormatting sqref="E14">
    <cfRule type="cellIs" dxfId="2471" priority="2849" operator="equal">
      <formula>0</formula>
    </cfRule>
  </conditionalFormatting>
  <conditionalFormatting sqref="E14">
    <cfRule type="cellIs" dxfId="2470" priority="2848" operator="notEqual">
      <formula>0</formula>
    </cfRule>
  </conditionalFormatting>
  <conditionalFormatting sqref="F13">
    <cfRule type="cellIs" dxfId="2469" priority="2847" operator="equal">
      <formula>0</formula>
    </cfRule>
  </conditionalFormatting>
  <conditionalFormatting sqref="F13">
    <cfRule type="cellIs" dxfId="2468" priority="2846" operator="notEqual">
      <formula>0</formula>
    </cfRule>
  </conditionalFormatting>
  <conditionalFormatting sqref="F14">
    <cfRule type="cellIs" dxfId="2467" priority="2845" operator="equal">
      <formula>0</formula>
    </cfRule>
  </conditionalFormatting>
  <conditionalFormatting sqref="F14">
    <cfRule type="cellIs" dxfId="2466" priority="2844" operator="notEqual">
      <formula>0</formula>
    </cfRule>
  </conditionalFormatting>
  <conditionalFormatting sqref="G13">
    <cfRule type="cellIs" dxfId="2465" priority="2843" operator="equal">
      <formula>0</formula>
    </cfRule>
  </conditionalFormatting>
  <conditionalFormatting sqref="G13">
    <cfRule type="cellIs" dxfId="2464" priority="2842" operator="notEqual">
      <formula>0</formula>
    </cfRule>
  </conditionalFormatting>
  <conditionalFormatting sqref="G14">
    <cfRule type="cellIs" dxfId="2463" priority="2841" operator="equal">
      <formula>0</formula>
    </cfRule>
  </conditionalFormatting>
  <conditionalFormatting sqref="G14">
    <cfRule type="cellIs" dxfId="2462" priority="2840" operator="notEqual">
      <formula>0</formula>
    </cfRule>
  </conditionalFormatting>
  <conditionalFormatting sqref="D15:D16">
    <cfRule type="cellIs" dxfId="2461" priority="2839" operator="equal">
      <formula>0</formula>
    </cfRule>
  </conditionalFormatting>
  <conditionalFormatting sqref="C18">
    <cfRule type="cellIs" dxfId="2460" priority="2838" operator="equal">
      <formula>0</formula>
    </cfRule>
  </conditionalFormatting>
  <conditionalFormatting sqref="D17">
    <cfRule type="cellIs" dxfId="2459" priority="2837" operator="equal">
      <formula>0</formula>
    </cfRule>
  </conditionalFormatting>
  <conditionalFormatting sqref="D18">
    <cfRule type="cellIs" dxfId="2458" priority="2836" operator="equal">
      <formula>0</formula>
    </cfRule>
  </conditionalFormatting>
  <conditionalFormatting sqref="D19:D20">
    <cfRule type="cellIs" dxfId="2457" priority="2832" operator="equal">
      <formula>0</formula>
    </cfRule>
  </conditionalFormatting>
  <conditionalFormatting sqref="D21">
    <cfRule type="cellIs" dxfId="2456" priority="2831" operator="equal">
      <formula>0</formula>
    </cfRule>
  </conditionalFormatting>
  <conditionalFormatting sqref="D21">
    <cfRule type="cellIs" dxfId="2455" priority="2830" operator="notEqual">
      <formula>0</formula>
    </cfRule>
  </conditionalFormatting>
  <conditionalFormatting sqref="D22">
    <cfRule type="cellIs" dxfId="2454" priority="2829" operator="equal">
      <formula>0</formula>
    </cfRule>
  </conditionalFormatting>
  <conditionalFormatting sqref="D22">
    <cfRule type="cellIs" dxfId="2453" priority="2828" operator="notEqual">
      <formula>0</formula>
    </cfRule>
  </conditionalFormatting>
  <conditionalFormatting sqref="E21">
    <cfRule type="cellIs" dxfId="2452" priority="2827" operator="equal">
      <formula>0</formula>
    </cfRule>
  </conditionalFormatting>
  <conditionalFormatting sqref="E21">
    <cfRule type="cellIs" dxfId="2451" priority="2826" operator="notEqual">
      <formula>0</formula>
    </cfRule>
  </conditionalFormatting>
  <conditionalFormatting sqref="E22">
    <cfRule type="cellIs" dxfId="2450" priority="2825" operator="equal">
      <formula>0</formula>
    </cfRule>
  </conditionalFormatting>
  <conditionalFormatting sqref="E22">
    <cfRule type="cellIs" dxfId="2449" priority="2824" operator="notEqual">
      <formula>0</formula>
    </cfRule>
  </conditionalFormatting>
  <conditionalFormatting sqref="F21">
    <cfRule type="cellIs" dxfId="2448" priority="2823" operator="equal">
      <formula>0</formula>
    </cfRule>
  </conditionalFormatting>
  <conditionalFormatting sqref="F21">
    <cfRule type="cellIs" dxfId="2447" priority="2822" operator="notEqual">
      <formula>0</formula>
    </cfRule>
  </conditionalFormatting>
  <conditionalFormatting sqref="F22">
    <cfRule type="cellIs" dxfId="2446" priority="2821" operator="equal">
      <formula>0</formula>
    </cfRule>
  </conditionalFormatting>
  <conditionalFormatting sqref="F22">
    <cfRule type="cellIs" dxfId="2445" priority="2820" operator="notEqual">
      <formula>0</formula>
    </cfRule>
  </conditionalFormatting>
  <conditionalFormatting sqref="G21">
    <cfRule type="cellIs" dxfId="2444" priority="2815" operator="equal">
      <formula>0</formula>
    </cfRule>
  </conditionalFormatting>
  <conditionalFormatting sqref="G21">
    <cfRule type="cellIs" dxfId="2443" priority="2814" operator="notEqual">
      <formula>0</formula>
    </cfRule>
  </conditionalFormatting>
  <conditionalFormatting sqref="G22">
    <cfRule type="cellIs" dxfId="2442" priority="2813" operator="equal">
      <formula>0</formula>
    </cfRule>
  </conditionalFormatting>
  <conditionalFormatting sqref="G22">
    <cfRule type="cellIs" dxfId="2441" priority="2812" operator="notEqual">
      <formula>0</formula>
    </cfRule>
  </conditionalFormatting>
  <conditionalFormatting sqref="G23">
    <cfRule type="cellIs" dxfId="2440" priority="2811" operator="equal">
      <formula>0</formula>
    </cfRule>
  </conditionalFormatting>
  <conditionalFormatting sqref="G23">
    <cfRule type="cellIs" dxfId="2439" priority="2810" operator="notEqual">
      <formula>0</formula>
    </cfRule>
  </conditionalFormatting>
  <conditionalFormatting sqref="G24">
    <cfRule type="cellIs" dxfId="2438" priority="2809" operator="equal">
      <formula>0</formula>
    </cfRule>
  </conditionalFormatting>
  <conditionalFormatting sqref="G24">
    <cfRule type="cellIs" dxfId="2437" priority="2808" operator="notEqual">
      <formula>0</formula>
    </cfRule>
  </conditionalFormatting>
  <conditionalFormatting sqref="G29">
    <cfRule type="cellIs" dxfId="2436" priority="2807" operator="equal">
      <formula>0</formula>
    </cfRule>
  </conditionalFormatting>
  <conditionalFormatting sqref="G29">
    <cfRule type="cellIs" dxfId="2435" priority="2806" operator="notEqual">
      <formula>0</formula>
    </cfRule>
  </conditionalFormatting>
  <conditionalFormatting sqref="G30">
    <cfRule type="cellIs" dxfId="2434" priority="2805" operator="equal">
      <formula>0</formula>
    </cfRule>
  </conditionalFormatting>
  <conditionalFormatting sqref="G30">
    <cfRule type="cellIs" dxfId="2433" priority="2804" operator="notEqual">
      <formula>0</formula>
    </cfRule>
  </conditionalFormatting>
  <conditionalFormatting sqref="G31">
    <cfRule type="cellIs" dxfId="2432" priority="2803" operator="equal">
      <formula>0</formula>
    </cfRule>
  </conditionalFormatting>
  <conditionalFormatting sqref="G31">
    <cfRule type="cellIs" dxfId="2431" priority="2802" operator="notEqual">
      <formula>0</formula>
    </cfRule>
  </conditionalFormatting>
  <conditionalFormatting sqref="G32">
    <cfRule type="cellIs" dxfId="2430" priority="2801" operator="equal">
      <formula>0</formula>
    </cfRule>
  </conditionalFormatting>
  <conditionalFormatting sqref="G32">
    <cfRule type="cellIs" dxfId="2429" priority="2800" operator="notEqual">
      <formula>0</formula>
    </cfRule>
  </conditionalFormatting>
  <conditionalFormatting sqref="G33">
    <cfRule type="cellIs" dxfId="2428" priority="2799" operator="equal">
      <formula>0</formula>
    </cfRule>
  </conditionalFormatting>
  <conditionalFormatting sqref="G33">
    <cfRule type="cellIs" dxfId="2427" priority="2798" operator="notEqual">
      <formula>0</formula>
    </cfRule>
  </conditionalFormatting>
  <conditionalFormatting sqref="G34">
    <cfRule type="cellIs" dxfId="2426" priority="2797" operator="equal">
      <formula>0</formula>
    </cfRule>
  </conditionalFormatting>
  <conditionalFormatting sqref="G34">
    <cfRule type="cellIs" dxfId="2425" priority="2796" operator="notEqual">
      <formula>0</formula>
    </cfRule>
  </conditionalFormatting>
  <conditionalFormatting sqref="G35">
    <cfRule type="cellIs" dxfId="2424" priority="2795" operator="equal">
      <formula>0</formula>
    </cfRule>
  </conditionalFormatting>
  <conditionalFormatting sqref="G35">
    <cfRule type="cellIs" dxfId="2423" priority="2794" operator="notEqual">
      <formula>0</formula>
    </cfRule>
  </conditionalFormatting>
  <conditionalFormatting sqref="G36">
    <cfRule type="cellIs" dxfId="2422" priority="2793" operator="equal">
      <formula>0</formula>
    </cfRule>
  </conditionalFormatting>
  <conditionalFormatting sqref="G36">
    <cfRule type="cellIs" dxfId="2421" priority="2792" operator="notEqual">
      <formula>0</formula>
    </cfRule>
  </conditionalFormatting>
  <conditionalFormatting sqref="F308">
    <cfRule type="cellIs" dxfId="2420" priority="550" operator="equal">
      <formula>0</formula>
    </cfRule>
  </conditionalFormatting>
  <conditionalFormatting sqref="F308">
    <cfRule type="cellIs" dxfId="2419" priority="549" operator="notEqual">
      <formula>0</formula>
    </cfRule>
  </conditionalFormatting>
  <conditionalFormatting sqref="F306">
    <cfRule type="cellIs" dxfId="2418" priority="562" operator="equal">
      <formula>0</formula>
    </cfRule>
  </conditionalFormatting>
  <conditionalFormatting sqref="F306">
    <cfRule type="cellIs" dxfId="2417" priority="561" operator="notEqual">
      <formula>0</formula>
    </cfRule>
  </conditionalFormatting>
  <conditionalFormatting sqref="D307">
    <cfRule type="cellIs" dxfId="2416" priority="560" operator="equal">
      <formula>0</formula>
    </cfRule>
  </conditionalFormatting>
  <conditionalFormatting sqref="D307">
    <cfRule type="cellIs" dxfId="2415" priority="559" operator="notEqual">
      <formula>0</formula>
    </cfRule>
  </conditionalFormatting>
  <conditionalFormatting sqref="F304">
    <cfRule type="cellIs" dxfId="2414" priority="574" operator="equal">
      <formula>0</formula>
    </cfRule>
  </conditionalFormatting>
  <conditionalFormatting sqref="F304">
    <cfRule type="cellIs" dxfId="2413" priority="573" operator="notEqual">
      <formula>0</formula>
    </cfRule>
  </conditionalFormatting>
  <conditionalFormatting sqref="D305">
    <cfRule type="cellIs" dxfId="2412" priority="572" operator="equal">
      <formula>0</formula>
    </cfRule>
  </conditionalFormatting>
  <conditionalFormatting sqref="D305">
    <cfRule type="cellIs" dxfId="2411" priority="571" operator="notEqual">
      <formula>0</formula>
    </cfRule>
  </conditionalFormatting>
  <conditionalFormatting sqref="F302">
    <cfRule type="cellIs" dxfId="2410" priority="586" operator="equal">
      <formula>0</formula>
    </cfRule>
  </conditionalFormatting>
  <conditionalFormatting sqref="F302">
    <cfRule type="cellIs" dxfId="2409" priority="585" operator="notEqual">
      <formula>0</formula>
    </cfRule>
  </conditionalFormatting>
  <conditionalFormatting sqref="D303">
    <cfRule type="cellIs" dxfId="2408" priority="584" operator="equal">
      <formula>0</formula>
    </cfRule>
  </conditionalFormatting>
  <conditionalFormatting sqref="D303">
    <cfRule type="cellIs" dxfId="2407" priority="583" operator="notEqual">
      <formula>0</formula>
    </cfRule>
  </conditionalFormatting>
  <conditionalFormatting sqref="D301">
    <cfRule type="cellIs" dxfId="2406" priority="596" operator="equal">
      <formula>0</formula>
    </cfRule>
  </conditionalFormatting>
  <conditionalFormatting sqref="D301">
    <cfRule type="cellIs" dxfId="2405" priority="595" operator="notEqual">
      <formula>0</formula>
    </cfRule>
  </conditionalFormatting>
  <conditionalFormatting sqref="E327">
    <cfRule type="cellIs" dxfId="2404" priority="424" operator="equal">
      <formula>0</formula>
    </cfRule>
  </conditionalFormatting>
  <conditionalFormatting sqref="E327">
    <cfRule type="cellIs" dxfId="2403" priority="423" operator="notEqual">
      <formula>0</formula>
    </cfRule>
  </conditionalFormatting>
  <conditionalFormatting sqref="D328">
    <cfRule type="cellIs" dxfId="2402" priority="426" operator="equal">
      <formula>0</formula>
    </cfRule>
  </conditionalFormatting>
  <conditionalFormatting sqref="D328">
    <cfRule type="cellIs" dxfId="2401" priority="425" operator="notEqual">
      <formula>0</formula>
    </cfRule>
  </conditionalFormatting>
  <conditionalFormatting sqref="G63 G65 G71 G73 G77">
    <cfRule type="cellIs" dxfId="2400" priority="2747" operator="equal">
      <formula>0</formula>
    </cfRule>
  </conditionalFormatting>
  <conditionalFormatting sqref="G63 G65 G71 G73 G77">
    <cfRule type="cellIs" dxfId="2399" priority="2746" operator="notEqual">
      <formula>0</formula>
    </cfRule>
  </conditionalFormatting>
  <conditionalFormatting sqref="G64 G66 G72 G74 G78">
    <cfRule type="cellIs" dxfId="2398" priority="2745" operator="equal">
      <formula>0</formula>
    </cfRule>
  </conditionalFormatting>
  <conditionalFormatting sqref="G64 G66 G72 G74 G78">
    <cfRule type="cellIs" dxfId="2397" priority="2744" operator="notEqual">
      <formula>0</formula>
    </cfRule>
  </conditionalFormatting>
  <conditionalFormatting sqref="G81">
    <cfRule type="cellIs" dxfId="2396" priority="2739" operator="equal">
      <formula>0</formula>
    </cfRule>
  </conditionalFormatting>
  <conditionalFormatting sqref="G81">
    <cfRule type="cellIs" dxfId="2395" priority="2738" operator="notEqual">
      <formula>0</formula>
    </cfRule>
  </conditionalFormatting>
  <conditionalFormatting sqref="G82">
    <cfRule type="cellIs" dxfId="2394" priority="2737" operator="equal">
      <formula>0</formula>
    </cfRule>
  </conditionalFormatting>
  <conditionalFormatting sqref="G82">
    <cfRule type="cellIs" dxfId="2393" priority="2736" operator="notEqual">
      <formula>0</formula>
    </cfRule>
  </conditionalFormatting>
  <conditionalFormatting sqref="E274">
    <cfRule type="cellIs" dxfId="2392" priority="794" operator="equal">
      <formula>0</formula>
    </cfRule>
  </conditionalFormatting>
  <conditionalFormatting sqref="E274">
    <cfRule type="cellIs" dxfId="2391" priority="793" operator="notEqual">
      <formula>0</formula>
    </cfRule>
  </conditionalFormatting>
  <conditionalFormatting sqref="F273">
    <cfRule type="cellIs" dxfId="2390" priority="792" operator="equal">
      <formula>0</formula>
    </cfRule>
  </conditionalFormatting>
  <conditionalFormatting sqref="F273">
    <cfRule type="cellIs" dxfId="2389" priority="791" operator="notEqual">
      <formula>0</formula>
    </cfRule>
  </conditionalFormatting>
  <conditionalFormatting sqref="G85">
    <cfRule type="cellIs" dxfId="2388" priority="2731" operator="equal">
      <formula>0</formula>
    </cfRule>
  </conditionalFormatting>
  <conditionalFormatting sqref="G85">
    <cfRule type="cellIs" dxfId="2387" priority="2730" operator="notEqual">
      <formula>0</formula>
    </cfRule>
  </conditionalFormatting>
  <conditionalFormatting sqref="G86">
    <cfRule type="cellIs" dxfId="2386" priority="2729" operator="equal">
      <formula>0</formula>
    </cfRule>
  </conditionalFormatting>
  <conditionalFormatting sqref="G86">
    <cfRule type="cellIs" dxfId="2385" priority="2728" operator="notEqual">
      <formula>0</formula>
    </cfRule>
  </conditionalFormatting>
  <conditionalFormatting sqref="G87">
    <cfRule type="cellIs" dxfId="2384" priority="2727" operator="equal">
      <formula>0</formula>
    </cfRule>
  </conditionalFormatting>
  <conditionalFormatting sqref="G87">
    <cfRule type="cellIs" dxfId="2383" priority="2726" operator="notEqual">
      <formula>0</formula>
    </cfRule>
  </conditionalFormatting>
  <conditionalFormatting sqref="G88">
    <cfRule type="cellIs" dxfId="2382" priority="2725" operator="equal">
      <formula>0</formula>
    </cfRule>
  </conditionalFormatting>
  <conditionalFormatting sqref="G88">
    <cfRule type="cellIs" dxfId="2381" priority="2724" operator="notEqual">
      <formula>0</formula>
    </cfRule>
  </conditionalFormatting>
  <conditionalFormatting sqref="G89">
    <cfRule type="cellIs" dxfId="2380" priority="2723" operator="equal">
      <formula>0</formula>
    </cfRule>
  </conditionalFormatting>
  <conditionalFormatting sqref="G89">
    <cfRule type="cellIs" dxfId="2379" priority="2722" operator="notEqual">
      <formula>0</formula>
    </cfRule>
  </conditionalFormatting>
  <conditionalFormatting sqref="G90">
    <cfRule type="cellIs" dxfId="2378" priority="2721" operator="equal">
      <formula>0</formula>
    </cfRule>
  </conditionalFormatting>
  <conditionalFormatting sqref="G90">
    <cfRule type="cellIs" dxfId="2377" priority="2720" operator="notEqual">
      <formula>0</formula>
    </cfRule>
  </conditionalFormatting>
  <conditionalFormatting sqref="G91">
    <cfRule type="cellIs" dxfId="2376" priority="2719" operator="equal">
      <formula>0</formula>
    </cfRule>
  </conditionalFormatting>
  <conditionalFormatting sqref="G91">
    <cfRule type="cellIs" dxfId="2375" priority="2718" operator="notEqual">
      <formula>0</formula>
    </cfRule>
  </conditionalFormatting>
  <conditionalFormatting sqref="G92">
    <cfRule type="cellIs" dxfId="2374" priority="2717" operator="equal">
      <formula>0</formula>
    </cfRule>
  </conditionalFormatting>
  <conditionalFormatting sqref="G92">
    <cfRule type="cellIs" dxfId="2373" priority="2716" operator="notEqual">
      <formula>0</formula>
    </cfRule>
  </conditionalFormatting>
  <conditionalFormatting sqref="G93">
    <cfRule type="cellIs" dxfId="2372" priority="2715" operator="equal">
      <formula>0</formula>
    </cfRule>
  </conditionalFormatting>
  <conditionalFormatting sqref="G93">
    <cfRule type="cellIs" dxfId="2371" priority="2714" operator="notEqual">
      <formula>0</formula>
    </cfRule>
  </conditionalFormatting>
  <conditionalFormatting sqref="G94">
    <cfRule type="cellIs" dxfId="2370" priority="2713" operator="equal">
      <formula>0</formula>
    </cfRule>
  </conditionalFormatting>
  <conditionalFormatting sqref="G94">
    <cfRule type="cellIs" dxfId="2369" priority="2712" operator="notEqual">
      <formula>0</formula>
    </cfRule>
  </conditionalFormatting>
  <conditionalFormatting sqref="G95">
    <cfRule type="cellIs" dxfId="2368" priority="2711" operator="equal">
      <formula>0</formula>
    </cfRule>
  </conditionalFormatting>
  <conditionalFormatting sqref="G95">
    <cfRule type="cellIs" dxfId="2367" priority="2710" operator="notEqual">
      <formula>0</formula>
    </cfRule>
  </conditionalFormatting>
  <conditionalFormatting sqref="G96">
    <cfRule type="cellIs" dxfId="2366" priority="2709" operator="equal">
      <formula>0</formula>
    </cfRule>
  </conditionalFormatting>
  <conditionalFormatting sqref="G96">
    <cfRule type="cellIs" dxfId="2365" priority="2708" operator="notEqual">
      <formula>0</formula>
    </cfRule>
  </conditionalFormatting>
  <conditionalFormatting sqref="G97">
    <cfRule type="cellIs" dxfId="2364" priority="2707" operator="equal">
      <formula>0</formula>
    </cfRule>
  </conditionalFormatting>
  <conditionalFormatting sqref="G97">
    <cfRule type="cellIs" dxfId="2363" priority="2706" operator="notEqual">
      <formula>0</formula>
    </cfRule>
  </conditionalFormatting>
  <conditionalFormatting sqref="G98">
    <cfRule type="cellIs" dxfId="2362" priority="2705" operator="equal">
      <formula>0</formula>
    </cfRule>
  </conditionalFormatting>
  <conditionalFormatting sqref="G98">
    <cfRule type="cellIs" dxfId="2361" priority="2704" operator="notEqual">
      <formula>0</formula>
    </cfRule>
  </conditionalFormatting>
  <conditionalFormatting sqref="F265">
    <cfRule type="cellIs" dxfId="2360" priority="843" operator="equal">
      <formula>0</formula>
    </cfRule>
  </conditionalFormatting>
  <conditionalFormatting sqref="F265">
    <cfRule type="cellIs" dxfId="2359" priority="842" operator="notEqual">
      <formula>0</formula>
    </cfRule>
  </conditionalFormatting>
  <conditionalFormatting sqref="F266">
    <cfRule type="cellIs" dxfId="2358" priority="841" operator="equal">
      <formula>0</formula>
    </cfRule>
  </conditionalFormatting>
  <conditionalFormatting sqref="F266">
    <cfRule type="cellIs" dxfId="2357" priority="840" operator="notEqual">
      <formula>0</formula>
    </cfRule>
  </conditionalFormatting>
  <conditionalFormatting sqref="G265">
    <cfRule type="cellIs" dxfId="2356" priority="855" operator="equal">
      <formula>0</formula>
    </cfRule>
  </conditionalFormatting>
  <conditionalFormatting sqref="G265">
    <cfRule type="cellIs" dxfId="2355" priority="854" operator="notEqual">
      <formula>0</formula>
    </cfRule>
  </conditionalFormatting>
  <conditionalFormatting sqref="G266">
    <cfRule type="cellIs" dxfId="2354" priority="853" operator="equal">
      <formula>0</formula>
    </cfRule>
  </conditionalFormatting>
  <conditionalFormatting sqref="G266">
    <cfRule type="cellIs" dxfId="2353" priority="852" operator="notEqual">
      <formula>0</formula>
    </cfRule>
  </conditionalFormatting>
  <conditionalFormatting sqref="F249">
    <cfRule type="cellIs" dxfId="2352" priority="946" operator="equal">
      <formula>0</formula>
    </cfRule>
  </conditionalFormatting>
  <conditionalFormatting sqref="F249">
    <cfRule type="cellIs" dxfId="2351" priority="945" operator="notEqual">
      <formula>0</formula>
    </cfRule>
  </conditionalFormatting>
  <conditionalFormatting sqref="F250">
    <cfRule type="cellIs" dxfId="2350" priority="944" operator="equal">
      <formula>0</formula>
    </cfRule>
  </conditionalFormatting>
  <conditionalFormatting sqref="F250">
    <cfRule type="cellIs" dxfId="2349" priority="943" operator="notEqual">
      <formula>0</formula>
    </cfRule>
  </conditionalFormatting>
  <conditionalFormatting sqref="G105">
    <cfRule type="cellIs" dxfId="2348" priority="2691" operator="equal">
      <formula>0</formula>
    </cfRule>
  </conditionalFormatting>
  <conditionalFormatting sqref="G105">
    <cfRule type="cellIs" dxfId="2347" priority="2690" operator="notEqual">
      <formula>0</formula>
    </cfRule>
  </conditionalFormatting>
  <conditionalFormatting sqref="G106">
    <cfRule type="cellIs" dxfId="2346" priority="2689" operator="equal">
      <formula>0</formula>
    </cfRule>
  </conditionalFormatting>
  <conditionalFormatting sqref="G106">
    <cfRule type="cellIs" dxfId="2345" priority="2688" operator="notEqual">
      <formula>0</formula>
    </cfRule>
  </conditionalFormatting>
  <conditionalFormatting sqref="G107">
    <cfRule type="cellIs" dxfId="2344" priority="2687" operator="equal">
      <formula>0</formula>
    </cfRule>
  </conditionalFormatting>
  <conditionalFormatting sqref="G107">
    <cfRule type="cellIs" dxfId="2343" priority="2686" operator="notEqual">
      <formula>0</formula>
    </cfRule>
  </conditionalFormatting>
  <conditionalFormatting sqref="G108">
    <cfRule type="cellIs" dxfId="2342" priority="2685" operator="equal">
      <formula>0</formula>
    </cfRule>
  </conditionalFormatting>
  <conditionalFormatting sqref="G108">
    <cfRule type="cellIs" dxfId="2341" priority="2684" operator="notEqual">
      <formula>0</formula>
    </cfRule>
  </conditionalFormatting>
  <conditionalFormatting sqref="G109">
    <cfRule type="cellIs" dxfId="2340" priority="2683" operator="equal">
      <formula>0</formula>
    </cfRule>
  </conditionalFormatting>
  <conditionalFormatting sqref="G109">
    <cfRule type="cellIs" dxfId="2339" priority="2682" operator="notEqual">
      <formula>0</formula>
    </cfRule>
  </conditionalFormatting>
  <conditionalFormatting sqref="G110">
    <cfRule type="cellIs" dxfId="2338" priority="2681" operator="equal">
      <formula>0</formula>
    </cfRule>
  </conditionalFormatting>
  <conditionalFormatting sqref="G110">
    <cfRule type="cellIs" dxfId="2337" priority="2680" operator="notEqual">
      <formula>0</formula>
    </cfRule>
  </conditionalFormatting>
  <conditionalFormatting sqref="F258">
    <cfRule type="cellIs" dxfId="2336" priority="896" operator="equal">
      <formula>0</formula>
    </cfRule>
  </conditionalFormatting>
  <conditionalFormatting sqref="F258">
    <cfRule type="cellIs" dxfId="2335" priority="895" operator="notEqual">
      <formula>0</formula>
    </cfRule>
  </conditionalFormatting>
  <conditionalFormatting sqref="G258">
    <cfRule type="cellIs" dxfId="2334" priority="908" operator="equal">
      <formula>0</formula>
    </cfRule>
  </conditionalFormatting>
  <conditionalFormatting sqref="G258">
    <cfRule type="cellIs" dxfId="2333" priority="907" operator="notEqual">
      <formula>0</formula>
    </cfRule>
  </conditionalFormatting>
  <conditionalFormatting sqref="D257">
    <cfRule type="cellIs" dxfId="2332" priority="906" operator="equal">
      <formula>0</formula>
    </cfRule>
  </conditionalFormatting>
  <conditionalFormatting sqref="D257">
    <cfRule type="cellIs" dxfId="2331" priority="905" operator="notEqual">
      <formula>0</formula>
    </cfRule>
  </conditionalFormatting>
  <conditionalFormatting sqref="D252">
    <cfRule type="cellIs" dxfId="2330" priority="936" operator="equal">
      <formula>0</formula>
    </cfRule>
  </conditionalFormatting>
  <conditionalFormatting sqref="D252">
    <cfRule type="cellIs" dxfId="2329" priority="935" operator="notEqual">
      <formula>0</formula>
    </cfRule>
  </conditionalFormatting>
  <conditionalFormatting sqref="E251">
    <cfRule type="cellIs" dxfId="2328" priority="934" operator="equal">
      <formula>0</formula>
    </cfRule>
  </conditionalFormatting>
  <conditionalFormatting sqref="E251">
    <cfRule type="cellIs" dxfId="2327" priority="933" operator="notEqual">
      <formula>0</formula>
    </cfRule>
  </conditionalFormatting>
  <conditionalFormatting sqref="G117">
    <cfRule type="cellIs" dxfId="2326" priority="2667" operator="equal">
      <formula>0</formula>
    </cfRule>
  </conditionalFormatting>
  <conditionalFormatting sqref="G117">
    <cfRule type="cellIs" dxfId="2325" priority="2666" operator="notEqual">
      <formula>0</formula>
    </cfRule>
  </conditionalFormatting>
  <conditionalFormatting sqref="G118">
    <cfRule type="cellIs" dxfId="2324" priority="2665" operator="equal">
      <formula>0</formula>
    </cfRule>
  </conditionalFormatting>
  <conditionalFormatting sqref="G118">
    <cfRule type="cellIs" dxfId="2323" priority="2664" operator="notEqual">
      <formula>0</formula>
    </cfRule>
  </conditionalFormatting>
  <conditionalFormatting sqref="G119">
    <cfRule type="cellIs" dxfId="2322" priority="2663" operator="equal">
      <formula>0</formula>
    </cfRule>
  </conditionalFormatting>
  <conditionalFormatting sqref="G119">
    <cfRule type="cellIs" dxfId="2321" priority="2662" operator="notEqual">
      <formula>0</formula>
    </cfRule>
  </conditionalFormatting>
  <conditionalFormatting sqref="G120">
    <cfRule type="cellIs" dxfId="2320" priority="2661" operator="equal">
      <formula>0</formula>
    </cfRule>
  </conditionalFormatting>
  <conditionalFormatting sqref="G120">
    <cfRule type="cellIs" dxfId="2319" priority="2660" operator="notEqual">
      <formula>0</formula>
    </cfRule>
  </conditionalFormatting>
  <conditionalFormatting sqref="G123 G125 G131 G133 G135 G137">
    <cfRule type="cellIs" dxfId="2318" priority="2659" operator="equal">
      <formula>0</formula>
    </cfRule>
  </conditionalFormatting>
  <conditionalFormatting sqref="G123 G125 G131 G133 G135 G137">
    <cfRule type="cellIs" dxfId="2317" priority="2658" operator="notEqual">
      <formula>0</formula>
    </cfRule>
  </conditionalFormatting>
  <conditionalFormatting sqref="G124 G126 G132 G134 G136 G138">
    <cfRule type="cellIs" dxfId="2316" priority="2657" operator="equal">
      <formula>0</formula>
    </cfRule>
  </conditionalFormatting>
  <conditionalFormatting sqref="G124 G126 G132 G134 G136 G138">
    <cfRule type="cellIs" dxfId="2315" priority="2656" operator="notEqual">
      <formula>0</formula>
    </cfRule>
  </conditionalFormatting>
  <conditionalFormatting sqref="G149">
    <cfRule type="cellIs" dxfId="2314" priority="2655" operator="equal">
      <formula>0</formula>
    </cfRule>
  </conditionalFormatting>
  <conditionalFormatting sqref="G149">
    <cfRule type="cellIs" dxfId="2313" priority="2654" operator="notEqual">
      <formula>0</formula>
    </cfRule>
  </conditionalFormatting>
  <conditionalFormatting sqref="G150">
    <cfRule type="cellIs" dxfId="2312" priority="2653" operator="equal">
      <formula>0</formula>
    </cfRule>
  </conditionalFormatting>
  <conditionalFormatting sqref="G150">
    <cfRule type="cellIs" dxfId="2311" priority="2652" operator="notEqual">
      <formula>0</formula>
    </cfRule>
  </conditionalFormatting>
  <conditionalFormatting sqref="F224">
    <cfRule type="cellIs" dxfId="2310" priority="1104" operator="equal">
      <formula>0</formula>
    </cfRule>
  </conditionalFormatting>
  <conditionalFormatting sqref="F224">
    <cfRule type="cellIs" dxfId="2309" priority="1103" operator="notEqual">
      <formula>0</formula>
    </cfRule>
  </conditionalFormatting>
  <conditionalFormatting sqref="G225">
    <cfRule type="cellIs" dxfId="2308" priority="1102" operator="equal">
      <formula>0</formula>
    </cfRule>
  </conditionalFormatting>
  <conditionalFormatting sqref="G225">
    <cfRule type="cellIs" dxfId="2307" priority="1101" operator="notEqual">
      <formula>0</formula>
    </cfRule>
  </conditionalFormatting>
  <conditionalFormatting sqref="G153">
    <cfRule type="cellIs" dxfId="2306" priority="2647" operator="equal">
      <formula>0</formula>
    </cfRule>
  </conditionalFormatting>
  <conditionalFormatting sqref="G153">
    <cfRule type="cellIs" dxfId="2305" priority="2646" operator="notEqual">
      <formula>0</formula>
    </cfRule>
  </conditionalFormatting>
  <conditionalFormatting sqref="G154">
    <cfRule type="cellIs" dxfId="2304" priority="2645" operator="equal">
      <formula>0</formula>
    </cfRule>
  </conditionalFormatting>
  <conditionalFormatting sqref="G154">
    <cfRule type="cellIs" dxfId="2303" priority="2644" operator="notEqual">
      <formula>0</formula>
    </cfRule>
  </conditionalFormatting>
  <conditionalFormatting sqref="G167">
    <cfRule type="cellIs" dxfId="2302" priority="2619" operator="equal">
      <formula>0</formula>
    </cfRule>
  </conditionalFormatting>
  <conditionalFormatting sqref="G167">
    <cfRule type="cellIs" dxfId="2301" priority="2618" operator="notEqual">
      <formula>0</formula>
    </cfRule>
  </conditionalFormatting>
  <conditionalFormatting sqref="G168">
    <cfRule type="cellIs" dxfId="2300" priority="2617" operator="equal">
      <formula>0</formula>
    </cfRule>
  </conditionalFormatting>
  <conditionalFormatting sqref="G168">
    <cfRule type="cellIs" dxfId="2299" priority="2616" operator="notEqual">
      <formula>0</formula>
    </cfRule>
  </conditionalFormatting>
  <conditionalFormatting sqref="G169">
    <cfRule type="cellIs" dxfId="2298" priority="2615" operator="equal">
      <formula>0</formula>
    </cfRule>
  </conditionalFormatting>
  <conditionalFormatting sqref="G169">
    <cfRule type="cellIs" dxfId="2297" priority="2614" operator="notEqual">
      <formula>0</formula>
    </cfRule>
  </conditionalFormatting>
  <conditionalFormatting sqref="G170">
    <cfRule type="cellIs" dxfId="2296" priority="2613" operator="equal">
      <formula>0</formula>
    </cfRule>
  </conditionalFormatting>
  <conditionalFormatting sqref="G170">
    <cfRule type="cellIs" dxfId="2295" priority="2612" operator="notEqual">
      <formula>0</formula>
    </cfRule>
  </conditionalFormatting>
  <conditionalFormatting sqref="G171">
    <cfRule type="cellIs" dxfId="2294" priority="2611" operator="equal">
      <formula>0</formula>
    </cfRule>
  </conditionalFormatting>
  <conditionalFormatting sqref="G171">
    <cfRule type="cellIs" dxfId="2293" priority="2610" operator="notEqual">
      <formula>0</formula>
    </cfRule>
  </conditionalFormatting>
  <conditionalFormatting sqref="G172">
    <cfRule type="cellIs" dxfId="2292" priority="2609" operator="equal">
      <formula>0</formula>
    </cfRule>
  </conditionalFormatting>
  <conditionalFormatting sqref="G172">
    <cfRule type="cellIs" dxfId="2291" priority="2608" operator="notEqual">
      <formula>0</formula>
    </cfRule>
  </conditionalFormatting>
  <conditionalFormatting sqref="G173">
    <cfRule type="cellIs" dxfId="2290" priority="2607" operator="equal">
      <formula>0</formula>
    </cfRule>
  </conditionalFormatting>
  <conditionalFormatting sqref="G173">
    <cfRule type="cellIs" dxfId="2289" priority="2606" operator="notEqual">
      <formula>0</formula>
    </cfRule>
  </conditionalFormatting>
  <conditionalFormatting sqref="G174">
    <cfRule type="cellIs" dxfId="2288" priority="2605" operator="equal">
      <formula>0</formula>
    </cfRule>
  </conditionalFormatting>
  <conditionalFormatting sqref="G174">
    <cfRule type="cellIs" dxfId="2287" priority="2604" operator="notEqual">
      <formula>0</formula>
    </cfRule>
  </conditionalFormatting>
  <conditionalFormatting sqref="G175">
    <cfRule type="cellIs" dxfId="2286" priority="2603" operator="equal">
      <formula>0</formula>
    </cfRule>
  </conditionalFormatting>
  <conditionalFormatting sqref="G175">
    <cfRule type="cellIs" dxfId="2285" priority="2602" operator="notEqual">
      <formula>0</formula>
    </cfRule>
  </conditionalFormatting>
  <conditionalFormatting sqref="G176">
    <cfRule type="cellIs" dxfId="2284" priority="2601" operator="equal">
      <formula>0</formula>
    </cfRule>
  </conditionalFormatting>
  <conditionalFormatting sqref="G176">
    <cfRule type="cellIs" dxfId="2283" priority="2600" operator="notEqual">
      <formula>0</formula>
    </cfRule>
  </conditionalFormatting>
  <conditionalFormatting sqref="G177">
    <cfRule type="cellIs" dxfId="2282" priority="2599" operator="equal">
      <formula>0</formula>
    </cfRule>
  </conditionalFormatting>
  <conditionalFormatting sqref="G177">
    <cfRule type="cellIs" dxfId="2281" priority="2598" operator="notEqual">
      <formula>0</formula>
    </cfRule>
  </conditionalFormatting>
  <conditionalFormatting sqref="G178">
    <cfRule type="cellIs" dxfId="2280" priority="2597" operator="equal">
      <formula>0</formula>
    </cfRule>
  </conditionalFormatting>
  <conditionalFormatting sqref="G178">
    <cfRule type="cellIs" dxfId="2279" priority="2596" operator="notEqual">
      <formula>0</formula>
    </cfRule>
  </conditionalFormatting>
  <conditionalFormatting sqref="G179">
    <cfRule type="cellIs" dxfId="2278" priority="2595" operator="equal">
      <formula>0</formula>
    </cfRule>
  </conditionalFormatting>
  <conditionalFormatting sqref="G179">
    <cfRule type="cellIs" dxfId="2277" priority="2594" operator="notEqual">
      <formula>0</formula>
    </cfRule>
  </conditionalFormatting>
  <conditionalFormatting sqref="G180">
    <cfRule type="cellIs" dxfId="2276" priority="2593" operator="equal">
      <formula>0</formula>
    </cfRule>
  </conditionalFormatting>
  <conditionalFormatting sqref="G180">
    <cfRule type="cellIs" dxfId="2275" priority="2592" operator="notEqual">
      <formula>0</formula>
    </cfRule>
  </conditionalFormatting>
  <conditionalFormatting sqref="G181">
    <cfRule type="cellIs" dxfId="2274" priority="2591" operator="equal">
      <formula>0</formula>
    </cfRule>
  </conditionalFormatting>
  <conditionalFormatting sqref="G181">
    <cfRule type="cellIs" dxfId="2273" priority="2590" operator="notEqual">
      <formula>0</formula>
    </cfRule>
  </conditionalFormatting>
  <conditionalFormatting sqref="G182">
    <cfRule type="cellIs" dxfId="2272" priority="2589" operator="equal">
      <formula>0</formula>
    </cfRule>
  </conditionalFormatting>
  <conditionalFormatting sqref="G182">
    <cfRule type="cellIs" dxfId="2271" priority="2588" operator="notEqual">
      <formula>0</formula>
    </cfRule>
  </conditionalFormatting>
  <conditionalFormatting sqref="G183">
    <cfRule type="cellIs" dxfId="2270" priority="2587" operator="equal">
      <formula>0</formula>
    </cfRule>
  </conditionalFormatting>
  <conditionalFormatting sqref="G183">
    <cfRule type="cellIs" dxfId="2269" priority="2586" operator="notEqual">
      <formula>0</formula>
    </cfRule>
  </conditionalFormatting>
  <conditionalFormatting sqref="G184">
    <cfRule type="cellIs" dxfId="2268" priority="2585" operator="equal">
      <formula>0</formula>
    </cfRule>
  </conditionalFormatting>
  <conditionalFormatting sqref="G184">
    <cfRule type="cellIs" dxfId="2267" priority="2584" operator="notEqual">
      <formula>0</formula>
    </cfRule>
  </conditionalFormatting>
  <conditionalFormatting sqref="G185">
    <cfRule type="cellIs" dxfId="2266" priority="2583" operator="equal">
      <formula>0</formula>
    </cfRule>
  </conditionalFormatting>
  <conditionalFormatting sqref="G185">
    <cfRule type="cellIs" dxfId="2265" priority="2582" operator="notEqual">
      <formula>0</formula>
    </cfRule>
  </conditionalFormatting>
  <conditionalFormatting sqref="G186">
    <cfRule type="cellIs" dxfId="2264" priority="2581" operator="equal">
      <formula>0</formula>
    </cfRule>
  </conditionalFormatting>
  <conditionalFormatting sqref="G186">
    <cfRule type="cellIs" dxfId="2263" priority="2580" operator="notEqual">
      <formula>0</formula>
    </cfRule>
  </conditionalFormatting>
  <conditionalFormatting sqref="G187">
    <cfRule type="cellIs" dxfId="2262" priority="2579" operator="equal">
      <formula>0</formula>
    </cfRule>
  </conditionalFormatting>
  <conditionalFormatting sqref="G187">
    <cfRule type="cellIs" dxfId="2261" priority="2578" operator="notEqual">
      <formula>0</formula>
    </cfRule>
  </conditionalFormatting>
  <conditionalFormatting sqref="G188">
    <cfRule type="cellIs" dxfId="2260" priority="2577" operator="equal">
      <formula>0</formula>
    </cfRule>
  </conditionalFormatting>
  <conditionalFormatting sqref="G188">
    <cfRule type="cellIs" dxfId="2259" priority="2576" operator="notEqual">
      <formula>0</formula>
    </cfRule>
  </conditionalFormatting>
  <conditionalFormatting sqref="G189">
    <cfRule type="cellIs" dxfId="2258" priority="2575" operator="equal">
      <formula>0</formula>
    </cfRule>
  </conditionalFormatting>
  <conditionalFormatting sqref="G189">
    <cfRule type="cellIs" dxfId="2257" priority="2574" operator="notEqual">
      <formula>0</formula>
    </cfRule>
  </conditionalFormatting>
  <conditionalFormatting sqref="G190">
    <cfRule type="cellIs" dxfId="2256" priority="2573" operator="equal">
      <formula>0</formula>
    </cfRule>
  </conditionalFormatting>
  <conditionalFormatting sqref="G190">
    <cfRule type="cellIs" dxfId="2255" priority="2572" operator="notEqual">
      <formula>0</formula>
    </cfRule>
  </conditionalFormatting>
  <conditionalFormatting sqref="G191 G193 G195 G197 G199 G201 G203 G205 G207 G209 G211 G213">
    <cfRule type="cellIs" dxfId="2254" priority="2571" operator="equal">
      <formula>0</formula>
    </cfRule>
  </conditionalFormatting>
  <conditionalFormatting sqref="G191 G193 G195 G197 G199 G201 G203 G205 G207 G209 G211 G213">
    <cfRule type="cellIs" dxfId="2253" priority="2570" operator="notEqual">
      <formula>0</formula>
    </cfRule>
  </conditionalFormatting>
  <conditionalFormatting sqref="G192 G194 G196 G198 G200 G202 G204 G206 G208 G210 G212 G214">
    <cfRule type="cellIs" dxfId="2252" priority="2569" operator="equal">
      <formula>0</formula>
    </cfRule>
  </conditionalFormatting>
  <conditionalFormatting sqref="G192 G194 G196 G198 G200 G202 G204 G206 G208 G210 G212 G214">
    <cfRule type="cellIs" dxfId="2251" priority="2568" operator="notEqual">
      <formula>0</formula>
    </cfRule>
  </conditionalFormatting>
  <conditionalFormatting sqref="E173">
    <cfRule type="cellIs" dxfId="2250" priority="1417" operator="equal">
      <formula>0</formula>
    </cfRule>
  </conditionalFormatting>
  <conditionalFormatting sqref="E173">
    <cfRule type="cellIs" dxfId="2249" priority="1416" operator="notEqual">
      <formula>0</formula>
    </cfRule>
  </conditionalFormatting>
  <conditionalFormatting sqref="E174">
    <cfRule type="cellIs" dxfId="2248" priority="1415" operator="equal">
      <formula>0</formula>
    </cfRule>
  </conditionalFormatting>
  <conditionalFormatting sqref="E174">
    <cfRule type="cellIs" dxfId="2247" priority="1414" operator="notEqual">
      <formula>0</formula>
    </cfRule>
  </conditionalFormatting>
  <conditionalFormatting sqref="E171">
    <cfRule type="cellIs" dxfId="2246" priority="1429" operator="equal">
      <formula>0</formula>
    </cfRule>
  </conditionalFormatting>
  <conditionalFormatting sqref="E171">
    <cfRule type="cellIs" dxfId="2245" priority="1428" operator="notEqual">
      <formula>0</formula>
    </cfRule>
  </conditionalFormatting>
  <conditionalFormatting sqref="E172">
    <cfRule type="cellIs" dxfId="2244" priority="1427" operator="equal">
      <formula>0</formula>
    </cfRule>
  </conditionalFormatting>
  <conditionalFormatting sqref="E172">
    <cfRule type="cellIs" dxfId="2243" priority="1426" operator="notEqual">
      <formula>0</formula>
    </cfRule>
  </conditionalFormatting>
  <conditionalFormatting sqref="E169">
    <cfRule type="cellIs" dxfId="2242" priority="1441" operator="equal">
      <formula>0</formula>
    </cfRule>
  </conditionalFormatting>
  <conditionalFormatting sqref="E169">
    <cfRule type="cellIs" dxfId="2241" priority="1440" operator="notEqual">
      <formula>0</formula>
    </cfRule>
  </conditionalFormatting>
  <conditionalFormatting sqref="E170">
    <cfRule type="cellIs" dxfId="2240" priority="1439" operator="equal">
      <formula>0</formula>
    </cfRule>
  </conditionalFormatting>
  <conditionalFormatting sqref="E170">
    <cfRule type="cellIs" dxfId="2239" priority="1438" operator="notEqual">
      <formula>0</formula>
    </cfRule>
  </conditionalFormatting>
  <conditionalFormatting sqref="E167">
    <cfRule type="cellIs" dxfId="2238" priority="1453" operator="equal">
      <formula>0</formula>
    </cfRule>
  </conditionalFormatting>
  <conditionalFormatting sqref="E167">
    <cfRule type="cellIs" dxfId="2237" priority="1452" operator="notEqual">
      <formula>0</formula>
    </cfRule>
  </conditionalFormatting>
  <conditionalFormatting sqref="E168">
    <cfRule type="cellIs" dxfId="2236" priority="1451" operator="equal">
      <formula>0</formula>
    </cfRule>
  </conditionalFormatting>
  <conditionalFormatting sqref="E168">
    <cfRule type="cellIs" dxfId="2235" priority="1450" operator="notEqual">
      <formula>0</formula>
    </cfRule>
  </conditionalFormatting>
  <conditionalFormatting sqref="G162">
    <cfRule type="cellIs" dxfId="2234" priority="1488" operator="equal">
      <formula>0</formula>
    </cfRule>
  </conditionalFormatting>
  <conditionalFormatting sqref="G162">
    <cfRule type="cellIs" dxfId="2233" priority="1487" operator="notEqual">
      <formula>0</formula>
    </cfRule>
  </conditionalFormatting>
  <conditionalFormatting sqref="D161">
    <cfRule type="cellIs" dxfId="2232" priority="1486" operator="equal">
      <formula>0</formula>
    </cfRule>
  </conditionalFormatting>
  <conditionalFormatting sqref="D161">
    <cfRule type="cellIs" dxfId="2231" priority="1485" operator="notEqual">
      <formula>0</formula>
    </cfRule>
  </conditionalFormatting>
  <conditionalFormatting sqref="G233">
    <cfRule type="cellIs" dxfId="2230" priority="2539" operator="equal">
      <formula>0</formula>
    </cfRule>
  </conditionalFormatting>
  <conditionalFormatting sqref="G233">
    <cfRule type="cellIs" dxfId="2229" priority="2538" operator="notEqual">
      <formula>0</formula>
    </cfRule>
  </conditionalFormatting>
  <conditionalFormatting sqref="G234">
    <cfRule type="cellIs" dxfId="2228" priority="2537" operator="equal">
      <formula>0</formula>
    </cfRule>
  </conditionalFormatting>
  <conditionalFormatting sqref="G234">
    <cfRule type="cellIs" dxfId="2227" priority="2536" operator="notEqual">
      <formula>0</formula>
    </cfRule>
  </conditionalFormatting>
  <conditionalFormatting sqref="F138">
    <cfRule type="cellIs" dxfId="2226" priority="1631" operator="equal">
      <formula>0</formula>
    </cfRule>
  </conditionalFormatting>
  <conditionalFormatting sqref="F138">
    <cfRule type="cellIs" dxfId="2225" priority="1630" operator="notEqual">
      <formula>0</formula>
    </cfRule>
  </conditionalFormatting>
  <conditionalFormatting sqref="G139">
    <cfRule type="cellIs" dxfId="2224" priority="1629" operator="equal">
      <formula>0</formula>
    </cfRule>
  </conditionalFormatting>
  <conditionalFormatting sqref="G139">
    <cfRule type="cellIs" dxfId="2223" priority="1628" operator="notEqual">
      <formula>0</formula>
    </cfRule>
  </conditionalFormatting>
  <conditionalFormatting sqref="F100">
    <cfRule type="cellIs" dxfId="2222" priority="1846" operator="equal">
      <formula>0</formula>
    </cfRule>
  </conditionalFormatting>
  <conditionalFormatting sqref="F100">
    <cfRule type="cellIs" dxfId="2221" priority="1845" operator="notEqual">
      <formula>0</formula>
    </cfRule>
  </conditionalFormatting>
  <conditionalFormatting sqref="G101">
    <cfRule type="cellIs" dxfId="2220" priority="1844" operator="equal">
      <formula>0</formula>
    </cfRule>
  </conditionalFormatting>
  <conditionalFormatting sqref="G101">
    <cfRule type="cellIs" dxfId="2219" priority="1843" operator="notEqual">
      <formula>0</formula>
    </cfRule>
  </conditionalFormatting>
  <conditionalFormatting sqref="F109">
    <cfRule type="cellIs" dxfId="2218" priority="1787" operator="equal">
      <formula>0</formula>
    </cfRule>
  </conditionalFormatting>
  <conditionalFormatting sqref="F109">
    <cfRule type="cellIs" dxfId="2217" priority="1786" operator="notEqual">
      <formula>0</formula>
    </cfRule>
  </conditionalFormatting>
  <conditionalFormatting sqref="F110">
    <cfRule type="cellIs" dxfId="2216" priority="1785" operator="equal">
      <formula>0</formula>
    </cfRule>
  </conditionalFormatting>
  <conditionalFormatting sqref="F110">
    <cfRule type="cellIs" dxfId="2215" priority="1784" operator="notEqual">
      <formula>0</formula>
    </cfRule>
  </conditionalFormatting>
  <conditionalFormatting sqref="E49">
    <cfRule type="cellIs" dxfId="2214" priority="2149" operator="equal">
      <formula>0</formula>
    </cfRule>
  </conditionalFormatting>
  <conditionalFormatting sqref="E49">
    <cfRule type="cellIs" dxfId="2213" priority="2148" operator="notEqual">
      <formula>0</formula>
    </cfRule>
  </conditionalFormatting>
  <conditionalFormatting sqref="E50">
    <cfRule type="cellIs" dxfId="2212" priority="2147" operator="equal">
      <formula>0</formula>
    </cfRule>
  </conditionalFormatting>
  <conditionalFormatting sqref="E50">
    <cfRule type="cellIs" dxfId="2211" priority="2146" operator="notEqual">
      <formula>0</formula>
    </cfRule>
  </conditionalFormatting>
  <conditionalFormatting sqref="G301">
    <cfRule type="cellIs" dxfId="2210" priority="2455" operator="equal">
      <formula>0</formula>
    </cfRule>
  </conditionalFormatting>
  <conditionalFormatting sqref="G301">
    <cfRule type="cellIs" dxfId="2209" priority="2454" operator="notEqual">
      <formula>0</formula>
    </cfRule>
  </conditionalFormatting>
  <conditionalFormatting sqref="G302">
    <cfRule type="cellIs" dxfId="2208" priority="2453" operator="equal">
      <formula>0</formula>
    </cfRule>
  </conditionalFormatting>
  <conditionalFormatting sqref="G302">
    <cfRule type="cellIs" dxfId="2207" priority="2452" operator="notEqual">
      <formula>0</formula>
    </cfRule>
  </conditionalFormatting>
  <conditionalFormatting sqref="G303">
    <cfRule type="cellIs" dxfId="2206" priority="2451" operator="equal">
      <formula>0</formula>
    </cfRule>
  </conditionalFormatting>
  <conditionalFormatting sqref="G303">
    <cfRule type="cellIs" dxfId="2205" priority="2450" operator="notEqual">
      <formula>0</formula>
    </cfRule>
  </conditionalFormatting>
  <conditionalFormatting sqref="G304">
    <cfRule type="cellIs" dxfId="2204" priority="2449" operator="equal">
      <formula>0</formula>
    </cfRule>
  </conditionalFormatting>
  <conditionalFormatting sqref="G304">
    <cfRule type="cellIs" dxfId="2203" priority="2448" operator="notEqual">
      <formula>0</formula>
    </cfRule>
  </conditionalFormatting>
  <conditionalFormatting sqref="G305">
    <cfRule type="cellIs" dxfId="2202" priority="2447" operator="equal">
      <formula>0</formula>
    </cfRule>
  </conditionalFormatting>
  <conditionalFormatting sqref="G305">
    <cfRule type="cellIs" dxfId="2201" priority="2446" operator="notEqual">
      <formula>0</formula>
    </cfRule>
  </conditionalFormatting>
  <conditionalFormatting sqref="G306">
    <cfRule type="cellIs" dxfId="2200" priority="2445" operator="equal">
      <formula>0</formula>
    </cfRule>
  </conditionalFormatting>
  <conditionalFormatting sqref="G306">
    <cfRule type="cellIs" dxfId="2199" priority="2444" operator="notEqual">
      <formula>0</formula>
    </cfRule>
  </conditionalFormatting>
  <conditionalFormatting sqref="G307">
    <cfRule type="cellIs" dxfId="2198" priority="2443" operator="equal">
      <formula>0</formula>
    </cfRule>
  </conditionalFormatting>
  <conditionalFormatting sqref="G307">
    <cfRule type="cellIs" dxfId="2197" priority="2442" operator="notEqual">
      <formula>0</formula>
    </cfRule>
  </conditionalFormatting>
  <conditionalFormatting sqref="G308">
    <cfRule type="cellIs" dxfId="2196" priority="2441" operator="equal">
      <formula>0</formula>
    </cfRule>
  </conditionalFormatting>
  <conditionalFormatting sqref="G308">
    <cfRule type="cellIs" dxfId="2195" priority="2440" operator="notEqual">
      <formula>0</formula>
    </cfRule>
  </conditionalFormatting>
  <conditionalFormatting sqref="G311">
    <cfRule type="cellIs" dxfId="2194" priority="2435" operator="equal">
      <formula>0</formula>
    </cfRule>
  </conditionalFormatting>
  <conditionalFormatting sqref="G311">
    <cfRule type="cellIs" dxfId="2193" priority="2434" operator="notEqual">
      <formula>0</formula>
    </cfRule>
  </conditionalFormatting>
  <conditionalFormatting sqref="G312">
    <cfRule type="cellIs" dxfId="2192" priority="2433" operator="equal">
      <formula>0</formula>
    </cfRule>
  </conditionalFormatting>
  <conditionalFormatting sqref="G312">
    <cfRule type="cellIs" dxfId="2191" priority="2432" operator="notEqual">
      <formula>0</formula>
    </cfRule>
  </conditionalFormatting>
  <conditionalFormatting sqref="G313">
    <cfRule type="cellIs" dxfId="2190" priority="2431" operator="equal">
      <formula>0</formula>
    </cfRule>
  </conditionalFormatting>
  <conditionalFormatting sqref="G313">
    <cfRule type="cellIs" dxfId="2189" priority="2430" operator="notEqual">
      <formula>0</formula>
    </cfRule>
  </conditionalFormatting>
  <conditionalFormatting sqref="G314">
    <cfRule type="cellIs" dxfId="2188" priority="2429" operator="equal">
      <formula>0</formula>
    </cfRule>
  </conditionalFormatting>
  <conditionalFormatting sqref="G314">
    <cfRule type="cellIs" dxfId="2187" priority="2428" operator="notEqual">
      <formula>0</formula>
    </cfRule>
  </conditionalFormatting>
  <conditionalFormatting sqref="G315">
    <cfRule type="cellIs" dxfId="2186" priority="2427" operator="equal">
      <formula>0</formula>
    </cfRule>
  </conditionalFormatting>
  <conditionalFormatting sqref="G315">
    <cfRule type="cellIs" dxfId="2185" priority="2426" operator="notEqual">
      <formula>0</formula>
    </cfRule>
  </conditionalFormatting>
  <conditionalFormatting sqref="G316">
    <cfRule type="cellIs" dxfId="2184" priority="2425" operator="equal">
      <formula>0</formula>
    </cfRule>
  </conditionalFormatting>
  <conditionalFormatting sqref="G316">
    <cfRule type="cellIs" dxfId="2183" priority="2424" operator="notEqual">
      <formula>0</formula>
    </cfRule>
  </conditionalFormatting>
  <conditionalFormatting sqref="G317">
    <cfRule type="cellIs" dxfId="2182" priority="2423" operator="equal">
      <formula>0</formula>
    </cfRule>
  </conditionalFormatting>
  <conditionalFormatting sqref="G317">
    <cfRule type="cellIs" dxfId="2181" priority="2422" operator="notEqual">
      <formula>0</formula>
    </cfRule>
  </conditionalFormatting>
  <conditionalFormatting sqref="G318">
    <cfRule type="cellIs" dxfId="2180" priority="2421" operator="equal">
      <formula>0</formula>
    </cfRule>
  </conditionalFormatting>
  <conditionalFormatting sqref="G318">
    <cfRule type="cellIs" dxfId="2179" priority="2420" operator="notEqual">
      <formula>0</formula>
    </cfRule>
  </conditionalFormatting>
  <conditionalFormatting sqref="F81">
    <cfRule type="cellIs" dxfId="2178" priority="1957" operator="equal">
      <formula>0</formula>
    </cfRule>
  </conditionalFormatting>
  <conditionalFormatting sqref="F81">
    <cfRule type="cellIs" dxfId="2177" priority="1956" operator="notEqual">
      <formula>0</formula>
    </cfRule>
  </conditionalFormatting>
  <conditionalFormatting sqref="E77">
    <cfRule type="cellIs" dxfId="2176" priority="1981" operator="equal">
      <formula>0</formula>
    </cfRule>
  </conditionalFormatting>
  <conditionalFormatting sqref="E77">
    <cfRule type="cellIs" dxfId="2175" priority="1980" operator="notEqual">
      <formula>0</formula>
    </cfRule>
  </conditionalFormatting>
  <conditionalFormatting sqref="G339">
    <cfRule type="cellIs" dxfId="2174" priority="2395" operator="equal">
      <formula>0</formula>
    </cfRule>
  </conditionalFormatting>
  <conditionalFormatting sqref="G339">
    <cfRule type="cellIs" dxfId="2173" priority="2394" operator="notEqual">
      <formula>0</formula>
    </cfRule>
  </conditionalFormatting>
  <conditionalFormatting sqref="G340">
    <cfRule type="cellIs" dxfId="2172" priority="2393" operator="equal">
      <formula>0</formula>
    </cfRule>
  </conditionalFormatting>
  <conditionalFormatting sqref="G340">
    <cfRule type="cellIs" dxfId="2171" priority="2392" operator="notEqual">
      <formula>0</formula>
    </cfRule>
  </conditionalFormatting>
  <conditionalFormatting sqref="G367">
    <cfRule type="cellIs" dxfId="2170" priority="2375" operator="equal">
      <formula>0</formula>
    </cfRule>
  </conditionalFormatting>
  <conditionalFormatting sqref="G367">
    <cfRule type="cellIs" dxfId="2169" priority="2374" operator="notEqual">
      <formula>0</formula>
    </cfRule>
  </conditionalFormatting>
  <conditionalFormatting sqref="G368">
    <cfRule type="cellIs" dxfId="2168" priority="2373" operator="equal">
      <formula>0</formula>
    </cfRule>
  </conditionalFormatting>
  <conditionalFormatting sqref="G368">
    <cfRule type="cellIs" dxfId="2167" priority="2372" operator="notEqual">
      <formula>0</formula>
    </cfRule>
  </conditionalFormatting>
  <conditionalFormatting sqref="E40">
    <cfRule type="cellIs" dxfId="2166" priority="2227" operator="equal">
      <formula>0</formula>
    </cfRule>
  </conditionalFormatting>
  <conditionalFormatting sqref="E40">
    <cfRule type="cellIs" dxfId="2165" priority="2226" operator="notEqual">
      <formula>0</formula>
    </cfRule>
  </conditionalFormatting>
  <conditionalFormatting sqref="F39">
    <cfRule type="cellIs" dxfId="2164" priority="2225" operator="equal">
      <formula>0</formula>
    </cfRule>
  </conditionalFormatting>
  <conditionalFormatting sqref="F39">
    <cfRule type="cellIs" dxfId="2163" priority="2224" operator="notEqual">
      <formula>0</formula>
    </cfRule>
  </conditionalFormatting>
  <conditionalFormatting sqref="E32">
    <cfRule type="cellIs" dxfId="2162" priority="2267" operator="equal">
      <formula>0</formula>
    </cfRule>
  </conditionalFormatting>
  <conditionalFormatting sqref="E32">
    <cfRule type="cellIs" dxfId="2161" priority="2266" operator="notEqual">
      <formula>0</formula>
    </cfRule>
  </conditionalFormatting>
  <conditionalFormatting sqref="F31">
    <cfRule type="cellIs" dxfId="2160" priority="2265" operator="equal">
      <formula>0</formula>
    </cfRule>
  </conditionalFormatting>
  <conditionalFormatting sqref="F31">
    <cfRule type="cellIs" dxfId="2159" priority="2264" operator="notEqual">
      <formula>0</formula>
    </cfRule>
  </conditionalFormatting>
  <conditionalFormatting sqref="D34">
    <cfRule type="cellIs" dxfId="2158" priority="2259" operator="equal">
      <formula>0</formula>
    </cfRule>
  </conditionalFormatting>
  <conditionalFormatting sqref="D34">
    <cfRule type="cellIs" dxfId="2157" priority="2258" operator="notEqual">
      <formula>0</formula>
    </cfRule>
  </conditionalFormatting>
  <conditionalFormatting sqref="E33">
    <cfRule type="cellIs" dxfId="2156" priority="2257" operator="equal">
      <formula>0</formula>
    </cfRule>
  </conditionalFormatting>
  <conditionalFormatting sqref="E33">
    <cfRule type="cellIs" dxfId="2155" priority="2256" operator="notEqual">
      <formula>0</formula>
    </cfRule>
  </conditionalFormatting>
  <conditionalFormatting sqref="G375">
    <cfRule type="cellIs" dxfId="2154" priority="2359" operator="equal">
      <formula>0</formula>
    </cfRule>
  </conditionalFormatting>
  <conditionalFormatting sqref="G375">
    <cfRule type="cellIs" dxfId="2153" priority="2358" operator="notEqual">
      <formula>0</formula>
    </cfRule>
  </conditionalFormatting>
  <conditionalFormatting sqref="G376">
    <cfRule type="cellIs" dxfId="2152" priority="2357" operator="equal">
      <formula>0</formula>
    </cfRule>
  </conditionalFormatting>
  <conditionalFormatting sqref="G376">
    <cfRule type="cellIs" dxfId="2151" priority="2356" operator="notEqual">
      <formula>0</formula>
    </cfRule>
  </conditionalFormatting>
  <conditionalFormatting sqref="C26">
    <cfRule type="cellIs" dxfId="2150" priority="2327" operator="equal">
      <formula>0</formula>
    </cfRule>
  </conditionalFormatting>
  <conditionalFormatting sqref="D57:D58">
    <cfRule type="cellIs" dxfId="2149" priority="2324" operator="equal">
      <formula>0</formula>
    </cfRule>
  </conditionalFormatting>
  <conditionalFormatting sqref="D383:D384">
    <cfRule type="cellIs" dxfId="2148" priority="2319" operator="equal">
      <formula>0</formula>
    </cfRule>
  </conditionalFormatting>
  <conditionalFormatting sqref="C230">
    <cfRule type="cellIs" dxfId="2147" priority="2315" operator="equal">
      <formula>0</formula>
    </cfRule>
  </conditionalFormatting>
  <conditionalFormatting sqref="C260">
    <cfRule type="cellIs" dxfId="2146" priority="2312" operator="equal">
      <formula>0</formula>
    </cfRule>
  </conditionalFormatting>
  <conditionalFormatting sqref="C298">
    <cfRule type="cellIs" dxfId="2145" priority="2309" operator="equal">
      <formula>0</formula>
    </cfRule>
  </conditionalFormatting>
  <conditionalFormatting sqref="C344">
    <cfRule type="cellIs" dxfId="2144" priority="2306" operator="equal">
      <formula>0</formula>
    </cfRule>
  </conditionalFormatting>
  <conditionalFormatting sqref="C374">
    <cfRule type="cellIs" dxfId="2143" priority="2303" operator="equal">
      <formula>0</formula>
    </cfRule>
  </conditionalFormatting>
  <conditionalFormatting sqref="C386">
    <cfRule type="cellIs" dxfId="2142" priority="2300" operator="equal">
      <formula>0</formula>
    </cfRule>
  </conditionalFormatting>
  <conditionalFormatting sqref="D23">
    <cfRule type="cellIs" dxfId="2141" priority="2297" operator="equal">
      <formula>0</formula>
    </cfRule>
  </conditionalFormatting>
  <conditionalFormatting sqref="D23">
    <cfRule type="cellIs" dxfId="2140" priority="2296" operator="notEqual">
      <formula>0</formula>
    </cfRule>
  </conditionalFormatting>
  <conditionalFormatting sqref="D24">
    <cfRule type="cellIs" dxfId="2139" priority="2295" operator="equal">
      <formula>0</formula>
    </cfRule>
  </conditionalFormatting>
  <conditionalFormatting sqref="D24">
    <cfRule type="cellIs" dxfId="2138" priority="2294" operator="notEqual">
      <formula>0</formula>
    </cfRule>
  </conditionalFormatting>
  <conditionalFormatting sqref="E23">
    <cfRule type="cellIs" dxfId="2137" priority="2293" operator="equal">
      <formula>0</formula>
    </cfRule>
  </conditionalFormatting>
  <conditionalFormatting sqref="E23">
    <cfRule type="cellIs" dxfId="2136" priority="2292" operator="notEqual">
      <formula>0</formula>
    </cfRule>
  </conditionalFormatting>
  <conditionalFormatting sqref="E24">
    <cfRule type="cellIs" dxfId="2135" priority="2291" operator="equal">
      <formula>0</formula>
    </cfRule>
  </conditionalFormatting>
  <conditionalFormatting sqref="E24">
    <cfRule type="cellIs" dxfId="2134" priority="2290" operator="notEqual">
      <formula>0</formula>
    </cfRule>
  </conditionalFormatting>
  <conditionalFormatting sqref="F23">
    <cfRule type="cellIs" dxfId="2133" priority="2289" operator="equal">
      <formula>0</formula>
    </cfRule>
  </conditionalFormatting>
  <conditionalFormatting sqref="F23">
    <cfRule type="cellIs" dxfId="2132" priority="2288" operator="notEqual">
      <formula>0</formula>
    </cfRule>
  </conditionalFormatting>
  <conditionalFormatting sqref="F24">
    <cfRule type="cellIs" dxfId="2131" priority="2287" operator="equal">
      <formula>0</formula>
    </cfRule>
  </conditionalFormatting>
  <conditionalFormatting sqref="F24">
    <cfRule type="cellIs" dxfId="2130" priority="2286" operator="notEqual">
      <formula>0</formula>
    </cfRule>
  </conditionalFormatting>
  <conditionalFormatting sqref="D29">
    <cfRule type="cellIs" dxfId="2129" priority="2285" operator="equal">
      <formula>0</formula>
    </cfRule>
  </conditionalFormatting>
  <conditionalFormatting sqref="D29">
    <cfRule type="cellIs" dxfId="2128" priority="2284" operator="notEqual">
      <formula>0</formula>
    </cfRule>
  </conditionalFormatting>
  <conditionalFormatting sqref="D30">
    <cfRule type="cellIs" dxfId="2127" priority="2283" operator="equal">
      <formula>0</formula>
    </cfRule>
  </conditionalFormatting>
  <conditionalFormatting sqref="D30">
    <cfRule type="cellIs" dxfId="2126" priority="2282" operator="notEqual">
      <formula>0</formula>
    </cfRule>
  </conditionalFormatting>
  <conditionalFormatting sqref="E29">
    <cfRule type="cellIs" dxfId="2125" priority="2281" operator="equal">
      <formula>0</formula>
    </cfRule>
  </conditionalFormatting>
  <conditionalFormatting sqref="E29">
    <cfRule type="cellIs" dxfId="2124" priority="2280" operator="notEqual">
      <formula>0</formula>
    </cfRule>
  </conditionalFormatting>
  <conditionalFormatting sqref="E30">
    <cfRule type="cellIs" dxfId="2123" priority="2279" operator="equal">
      <formula>0</formula>
    </cfRule>
  </conditionalFormatting>
  <conditionalFormatting sqref="E30">
    <cfRule type="cellIs" dxfId="2122" priority="2278" operator="notEqual">
      <formula>0</formula>
    </cfRule>
  </conditionalFormatting>
  <conditionalFormatting sqref="F29">
    <cfRule type="cellIs" dxfId="2121" priority="2277" operator="equal">
      <formula>0</formula>
    </cfRule>
  </conditionalFormatting>
  <conditionalFormatting sqref="F29">
    <cfRule type="cellIs" dxfId="2120" priority="2276" operator="notEqual">
      <formula>0</formula>
    </cfRule>
  </conditionalFormatting>
  <conditionalFormatting sqref="F30">
    <cfRule type="cellIs" dxfId="2119" priority="2275" operator="equal">
      <formula>0</formula>
    </cfRule>
  </conditionalFormatting>
  <conditionalFormatting sqref="F30">
    <cfRule type="cellIs" dxfId="2118" priority="2274" operator="notEqual">
      <formula>0</formula>
    </cfRule>
  </conditionalFormatting>
  <conditionalFormatting sqref="D31">
    <cfRule type="cellIs" dxfId="2117" priority="2273" operator="equal">
      <formula>0</formula>
    </cfRule>
  </conditionalFormatting>
  <conditionalFormatting sqref="D31">
    <cfRule type="cellIs" dxfId="2116" priority="2272" operator="notEqual">
      <formula>0</formula>
    </cfRule>
  </conditionalFormatting>
  <conditionalFormatting sqref="D32">
    <cfRule type="cellIs" dxfId="2115" priority="2271" operator="equal">
      <formula>0</formula>
    </cfRule>
  </conditionalFormatting>
  <conditionalFormatting sqref="D32">
    <cfRule type="cellIs" dxfId="2114" priority="2270" operator="notEqual">
      <formula>0</formula>
    </cfRule>
  </conditionalFormatting>
  <conditionalFormatting sqref="E31">
    <cfRule type="cellIs" dxfId="2113" priority="2269" operator="equal">
      <formula>0</formula>
    </cfRule>
  </conditionalFormatting>
  <conditionalFormatting sqref="E31">
    <cfRule type="cellIs" dxfId="2112" priority="2268" operator="notEqual">
      <formula>0</formula>
    </cfRule>
  </conditionalFormatting>
  <conditionalFormatting sqref="F32">
    <cfRule type="cellIs" dxfId="2111" priority="2263" operator="equal">
      <formula>0</formula>
    </cfRule>
  </conditionalFormatting>
  <conditionalFormatting sqref="F32">
    <cfRule type="cellIs" dxfId="2110" priority="2262" operator="notEqual">
      <formula>0</formula>
    </cfRule>
  </conditionalFormatting>
  <conditionalFormatting sqref="D33">
    <cfRule type="cellIs" dxfId="2109" priority="2261" operator="equal">
      <formula>0</formula>
    </cfRule>
  </conditionalFormatting>
  <conditionalFormatting sqref="D33">
    <cfRule type="cellIs" dxfId="2108" priority="2260" operator="notEqual">
      <formula>0</formula>
    </cfRule>
  </conditionalFormatting>
  <conditionalFormatting sqref="E34">
    <cfRule type="cellIs" dxfId="2107" priority="2255" operator="equal">
      <formula>0</formula>
    </cfRule>
  </conditionalFormatting>
  <conditionalFormatting sqref="E34">
    <cfRule type="cellIs" dxfId="2106" priority="2254" operator="notEqual">
      <formula>0</formula>
    </cfRule>
  </conditionalFormatting>
  <conditionalFormatting sqref="F33">
    <cfRule type="cellIs" dxfId="2105" priority="2253" operator="equal">
      <formula>0</formula>
    </cfRule>
  </conditionalFormatting>
  <conditionalFormatting sqref="F33">
    <cfRule type="cellIs" dxfId="2104" priority="2252" operator="notEqual">
      <formula>0</formula>
    </cfRule>
  </conditionalFormatting>
  <conditionalFormatting sqref="F34">
    <cfRule type="cellIs" dxfId="2103" priority="2251" operator="equal">
      <formula>0</formula>
    </cfRule>
  </conditionalFormatting>
  <conditionalFormatting sqref="F34">
    <cfRule type="cellIs" dxfId="2102" priority="2250" operator="notEqual">
      <formula>0</formula>
    </cfRule>
  </conditionalFormatting>
  <conditionalFormatting sqref="D35">
    <cfRule type="cellIs" dxfId="2101" priority="2249" operator="equal">
      <formula>0</formula>
    </cfRule>
  </conditionalFormatting>
  <conditionalFormatting sqref="D35">
    <cfRule type="cellIs" dxfId="2100" priority="2248" operator="notEqual">
      <formula>0</formula>
    </cfRule>
  </conditionalFormatting>
  <conditionalFormatting sqref="D36">
    <cfRule type="cellIs" dxfId="2099" priority="2247" operator="equal">
      <formula>0</formula>
    </cfRule>
  </conditionalFormatting>
  <conditionalFormatting sqref="D36">
    <cfRule type="cellIs" dxfId="2098" priority="2246" operator="notEqual">
      <formula>0</formula>
    </cfRule>
  </conditionalFormatting>
  <conditionalFormatting sqref="E35">
    <cfRule type="cellIs" dxfId="2097" priority="2245" operator="equal">
      <formula>0</formula>
    </cfRule>
  </conditionalFormatting>
  <conditionalFormatting sqref="E35">
    <cfRule type="cellIs" dxfId="2096" priority="2244" operator="notEqual">
      <formula>0</formula>
    </cfRule>
  </conditionalFormatting>
  <conditionalFormatting sqref="E36">
    <cfRule type="cellIs" dxfId="2095" priority="2243" operator="equal">
      <formula>0</formula>
    </cfRule>
  </conditionalFormatting>
  <conditionalFormatting sqref="E36">
    <cfRule type="cellIs" dxfId="2094" priority="2242" operator="notEqual">
      <formula>0</formula>
    </cfRule>
  </conditionalFormatting>
  <conditionalFormatting sqref="F35">
    <cfRule type="cellIs" dxfId="2093" priority="2241" operator="equal">
      <formula>0</formula>
    </cfRule>
  </conditionalFormatting>
  <conditionalFormatting sqref="F35">
    <cfRule type="cellIs" dxfId="2092" priority="2240" operator="notEqual">
      <formula>0</formula>
    </cfRule>
  </conditionalFormatting>
  <conditionalFormatting sqref="F36">
    <cfRule type="cellIs" dxfId="2091" priority="2239" operator="equal">
      <formula>0</formula>
    </cfRule>
  </conditionalFormatting>
  <conditionalFormatting sqref="F36">
    <cfRule type="cellIs" dxfId="2090" priority="2238" operator="notEqual">
      <formula>0</formula>
    </cfRule>
  </conditionalFormatting>
  <conditionalFormatting sqref="G39">
    <cfRule type="cellIs" dxfId="2089" priority="2237" operator="equal">
      <formula>0</formula>
    </cfRule>
  </conditionalFormatting>
  <conditionalFormatting sqref="G39">
    <cfRule type="cellIs" dxfId="2088" priority="2236" operator="notEqual">
      <formula>0</formula>
    </cfRule>
  </conditionalFormatting>
  <conditionalFormatting sqref="G40">
    <cfRule type="cellIs" dxfId="2087" priority="2235" operator="equal">
      <formula>0</formula>
    </cfRule>
  </conditionalFormatting>
  <conditionalFormatting sqref="G40">
    <cfRule type="cellIs" dxfId="2086" priority="2234" operator="notEqual">
      <formula>0</formula>
    </cfRule>
  </conditionalFormatting>
  <conditionalFormatting sqref="D39">
    <cfRule type="cellIs" dxfId="2085" priority="2233" operator="equal">
      <formula>0</formula>
    </cfRule>
  </conditionalFormatting>
  <conditionalFormatting sqref="D39">
    <cfRule type="cellIs" dxfId="2084" priority="2232" operator="notEqual">
      <formula>0</formula>
    </cfRule>
  </conditionalFormatting>
  <conditionalFormatting sqref="D40">
    <cfRule type="cellIs" dxfId="2083" priority="2231" operator="equal">
      <formula>0</formula>
    </cfRule>
  </conditionalFormatting>
  <conditionalFormatting sqref="D40">
    <cfRule type="cellIs" dxfId="2082" priority="2230" operator="notEqual">
      <formula>0</formula>
    </cfRule>
  </conditionalFormatting>
  <conditionalFormatting sqref="E39">
    <cfRule type="cellIs" dxfId="2081" priority="2229" operator="equal">
      <formula>0</formula>
    </cfRule>
  </conditionalFormatting>
  <conditionalFormatting sqref="E39">
    <cfRule type="cellIs" dxfId="2080" priority="2228" operator="notEqual">
      <formula>0</formula>
    </cfRule>
  </conditionalFormatting>
  <conditionalFormatting sqref="F40">
    <cfRule type="cellIs" dxfId="2079" priority="2223" operator="equal">
      <formula>0</formula>
    </cfRule>
  </conditionalFormatting>
  <conditionalFormatting sqref="F40">
    <cfRule type="cellIs" dxfId="2078" priority="2222" operator="notEqual">
      <formula>0</formula>
    </cfRule>
  </conditionalFormatting>
  <conditionalFormatting sqref="G41">
    <cfRule type="cellIs" dxfId="2077" priority="2221" operator="equal">
      <formula>0</formula>
    </cfRule>
  </conditionalFormatting>
  <conditionalFormatting sqref="G41">
    <cfRule type="cellIs" dxfId="2076" priority="2220" operator="notEqual">
      <formula>0</formula>
    </cfRule>
  </conditionalFormatting>
  <conditionalFormatting sqref="G42">
    <cfRule type="cellIs" dxfId="2075" priority="2219" operator="equal">
      <formula>0</formula>
    </cfRule>
  </conditionalFormatting>
  <conditionalFormatting sqref="G42">
    <cfRule type="cellIs" dxfId="2074" priority="2218" operator="notEqual">
      <formula>0</formula>
    </cfRule>
  </conditionalFormatting>
  <conditionalFormatting sqref="D41">
    <cfRule type="cellIs" dxfId="2073" priority="2217" operator="equal">
      <formula>0</formula>
    </cfRule>
  </conditionalFormatting>
  <conditionalFormatting sqref="D41">
    <cfRule type="cellIs" dxfId="2072" priority="2216" operator="notEqual">
      <formula>0</formula>
    </cfRule>
  </conditionalFormatting>
  <conditionalFormatting sqref="D42">
    <cfRule type="cellIs" dxfId="2071" priority="2215" operator="equal">
      <formula>0</formula>
    </cfRule>
  </conditionalFormatting>
  <conditionalFormatting sqref="D42">
    <cfRule type="cellIs" dxfId="2070" priority="2214" operator="notEqual">
      <formula>0</formula>
    </cfRule>
  </conditionalFormatting>
  <conditionalFormatting sqref="E41">
    <cfRule type="cellIs" dxfId="2069" priority="2213" operator="equal">
      <formula>0</formula>
    </cfRule>
  </conditionalFormatting>
  <conditionalFormatting sqref="E41">
    <cfRule type="cellIs" dxfId="2068" priority="2212" operator="notEqual">
      <formula>0</formula>
    </cfRule>
  </conditionalFormatting>
  <conditionalFormatting sqref="E42">
    <cfRule type="cellIs" dxfId="2067" priority="2211" operator="equal">
      <formula>0</formula>
    </cfRule>
  </conditionalFormatting>
  <conditionalFormatting sqref="E42">
    <cfRule type="cellIs" dxfId="2066" priority="2210" operator="notEqual">
      <formula>0</formula>
    </cfRule>
  </conditionalFormatting>
  <conditionalFormatting sqref="F41">
    <cfRule type="cellIs" dxfId="2065" priority="2209" operator="equal">
      <formula>0</formula>
    </cfRule>
  </conditionalFormatting>
  <conditionalFormatting sqref="F41">
    <cfRule type="cellIs" dxfId="2064" priority="2208" operator="notEqual">
      <formula>0</formula>
    </cfRule>
  </conditionalFormatting>
  <conditionalFormatting sqref="F42">
    <cfRule type="cellIs" dxfId="2063" priority="2207" operator="equal">
      <formula>0</formula>
    </cfRule>
  </conditionalFormatting>
  <conditionalFormatting sqref="F42">
    <cfRule type="cellIs" dxfId="2062" priority="2206" operator="notEqual">
      <formula>0</formula>
    </cfRule>
  </conditionalFormatting>
  <conditionalFormatting sqref="G43">
    <cfRule type="cellIs" dxfId="2061" priority="2205" operator="equal">
      <formula>0</formula>
    </cfRule>
  </conditionalFormatting>
  <conditionalFormatting sqref="G43">
    <cfRule type="cellIs" dxfId="2060" priority="2204" operator="notEqual">
      <formula>0</formula>
    </cfRule>
  </conditionalFormatting>
  <conditionalFormatting sqref="G44">
    <cfRule type="cellIs" dxfId="2059" priority="2203" operator="equal">
      <formula>0</formula>
    </cfRule>
  </conditionalFormatting>
  <conditionalFormatting sqref="G44">
    <cfRule type="cellIs" dxfId="2058" priority="2202" operator="notEqual">
      <formula>0</formula>
    </cfRule>
  </conditionalFormatting>
  <conditionalFormatting sqref="D43">
    <cfRule type="cellIs" dxfId="2057" priority="2201" operator="equal">
      <formula>0</formula>
    </cfRule>
  </conditionalFormatting>
  <conditionalFormatting sqref="D43">
    <cfRule type="cellIs" dxfId="2056" priority="2200" operator="notEqual">
      <formula>0</formula>
    </cfRule>
  </conditionalFormatting>
  <conditionalFormatting sqref="D44">
    <cfRule type="cellIs" dxfId="2055" priority="2199" operator="equal">
      <formula>0</formula>
    </cfRule>
  </conditionalFormatting>
  <conditionalFormatting sqref="D44">
    <cfRule type="cellIs" dxfId="2054" priority="2198" operator="notEqual">
      <formula>0</formula>
    </cfRule>
  </conditionalFormatting>
  <conditionalFormatting sqref="E43">
    <cfRule type="cellIs" dxfId="2053" priority="2197" operator="equal">
      <formula>0</formula>
    </cfRule>
  </conditionalFormatting>
  <conditionalFormatting sqref="E43">
    <cfRule type="cellIs" dxfId="2052" priority="2196" operator="notEqual">
      <formula>0</formula>
    </cfRule>
  </conditionalFormatting>
  <conditionalFormatting sqref="E44">
    <cfRule type="cellIs" dxfId="2051" priority="2195" operator="equal">
      <formula>0</formula>
    </cfRule>
  </conditionalFormatting>
  <conditionalFormatting sqref="E44">
    <cfRule type="cellIs" dxfId="2050" priority="2194" operator="notEqual">
      <formula>0</formula>
    </cfRule>
  </conditionalFormatting>
  <conditionalFormatting sqref="F43">
    <cfRule type="cellIs" dxfId="2049" priority="2193" operator="equal">
      <formula>0</formula>
    </cfRule>
  </conditionalFormatting>
  <conditionalFormatting sqref="F43">
    <cfRule type="cellIs" dxfId="2048" priority="2192" operator="notEqual">
      <formula>0</formula>
    </cfRule>
  </conditionalFormatting>
  <conditionalFormatting sqref="F44">
    <cfRule type="cellIs" dxfId="2047" priority="2191" operator="equal">
      <formula>0</formula>
    </cfRule>
  </conditionalFormatting>
  <conditionalFormatting sqref="F44">
    <cfRule type="cellIs" dxfId="2046" priority="2190" operator="notEqual">
      <formula>0</formula>
    </cfRule>
  </conditionalFormatting>
  <conditionalFormatting sqref="G45">
    <cfRule type="cellIs" dxfId="2045" priority="2189" operator="equal">
      <formula>0</formula>
    </cfRule>
  </conditionalFormatting>
  <conditionalFormatting sqref="G45">
    <cfRule type="cellIs" dxfId="2044" priority="2188" operator="notEqual">
      <formula>0</formula>
    </cfRule>
  </conditionalFormatting>
  <conditionalFormatting sqref="G46">
    <cfRule type="cellIs" dxfId="2043" priority="2187" operator="equal">
      <formula>0</formula>
    </cfRule>
  </conditionalFormatting>
  <conditionalFormatting sqref="G46">
    <cfRule type="cellIs" dxfId="2042" priority="2186" operator="notEqual">
      <formula>0</formula>
    </cfRule>
  </conditionalFormatting>
  <conditionalFormatting sqref="D45">
    <cfRule type="cellIs" dxfId="2041" priority="2185" operator="equal">
      <formula>0</formula>
    </cfRule>
  </conditionalFormatting>
  <conditionalFormatting sqref="D45">
    <cfRule type="cellIs" dxfId="2040" priority="2184" operator="notEqual">
      <formula>0</formula>
    </cfRule>
  </conditionalFormatting>
  <conditionalFormatting sqref="D46">
    <cfRule type="cellIs" dxfId="2039" priority="2183" operator="equal">
      <formula>0</formula>
    </cfRule>
  </conditionalFormatting>
  <conditionalFormatting sqref="D46">
    <cfRule type="cellIs" dxfId="2038" priority="2182" operator="notEqual">
      <formula>0</formula>
    </cfRule>
  </conditionalFormatting>
  <conditionalFormatting sqref="E45">
    <cfRule type="cellIs" dxfId="2037" priority="2181" operator="equal">
      <formula>0</formula>
    </cfRule>
  </conditionalFormatting>
  <conditionalFormatting sqref="E45">
    <cfRule type="cellIs" dxfId="2036" priority="2180" operator="notEqual">
      <formula>0</formula>
    </cfRule>
  </conditionalFormatting>
  <conditionalFormatting sqref="E46">
    <cfRule type="cellIs" dxfId="2035" priority="2179" operator="equal">
      <formula>0</formula>
    </cfRule>
  </conditionalFormatting>
  <conditionalFormatting sqref="E46">
    <cfRule type="cellIs" dxfId="2034" priority="2178" operator="notEqual">
      <formula>0</formula>
    </cfRule>
  </conditionalFormatting>
  <conditionalFormatting sqref="F45">
    <cfRule type="cellIs" dxfId="2033" priority="2177" operator="equal">
      <formula>0</formula>
    </cfRule>
  </conditionalFormatting>
  <conditionalFormatting sqref="F45">
    <cfRule type="cellIs" dxfId="2032" priority="2176" operator="notEqual">
      <formula>0</formula>
    </cfRule>
  </conditionalFormatting>
  <conditionalFormatting sqref="F46">
    <cfRule type="cellIs" dxfId="2031" priority="2175" operator="equal">
      <formula>0</formula>
    </cfRule>
  </conditionalFormatting>
  <conditionalFormatting sqref="F46">
    <cfRule type="cellIs" dxfId="2030" priority="2174" operator="notEqual">
      <formula>0</formula>
    </cfRule>
  </conditionalFormatting>
  <conditionalFormatting sqref="G47">
    <cfRule type="cellIs" dxfId="2029" priority="2173" operator="equal">
      <formula>0</formula>
    </cfRule>
  </conditionalFormatting>
  <conditionalFormatting sqref="G47">
    <cfRule type="cellIs" dxfId="2028" priority="2172" operator="notEqual">
      <formula>0</formula>
    </cfRule>
  </conditionalFormatting>
  <conditionalFormatting sqref="G48">
    <cfRule type="cellIs" dxfId="2027" priority="2171" operator="equal">
      <formula>0</formula>
    </cfRule>
  </conditionalFormatting>
  <conditionalFormatting sqref="G48">
    <cfRule type="cellIs" dxfId="2026" priority="2170" operator="notEqual">
      <formula>0</formula>
    </cfRule>
  </conditionalFormatting>
  <conditionalFormatting sqref="D47">
    <cfRule type="cellIs" dxfId="2025" priority="2169" operator="equal">
      <formula>0</formula>
    </cfRule>
  </conditionalFormatting>
  <conditionalFormatting sqref="D47">
    <cfRule type="cellIs" dxfId="2024" priority="2168" operator="notEqual">
      <formula>0</formula>
    </cfRule>
  </conditionalFormatting>
  <conditionalFormatting sqref="D48">
    <cfRule type="cellIs" dxfId="2023" priority="2167" operator="equal">
      <formula>0</formula>
    </cfRule>
  </conditionalFormatting>
  <conditionalFormatting sqref="D48">
    <cfRule type="cellIs" dxfId="2022" priority="2166" operator="notEqual">
      <formula>0</formula>
    </cfRule>
  </conditionalFormatting>
  <conditionalFormatting sqref="E47">
    <cfRule type="cellIs" dxfId="2021" priority="2165" operator="equal">
      <formula>0</formula>
    </cfRule>
  </conditionalFormatting>
  <conditionalFormatting sqref="E47">
    <cfRule type="cellIs" dxfId="2020" priority="2164" operator="notEqual">
      <formula>0</formula>
    </cfRule>
  </conditionalFormatting>
  <conditionalFormatting sqref="E48">
    <cfRule type="cellIs" dxfId="2019" priority="2163" operator="equal">
      <formula>0</formula>
    </cfRule>
  </conditionalFormatting>
  <conditionalFormatting sqref="E48">
    <cfRule type="cellIs" dxfId="2018" priority="2162" operator="notEqual">
      <formula>0</formula>
    </cfRule>
  </conditionalFormatting>
  <conditionalFormatting sqref="F47">
    <cfRule type="cellIs" dxfId="2017" priority="2161" operator="equal">
      <formula>0</formula>
    </cfRule>
  </conditionalFormatting>
  <conditionalFormatting sqref="F47">
    <cfRule type="cellIs" dxfId="2016" priority="2160" operator="notEqual">
      <formula>0</formula>
    </cfRule>
  </conditionalFormatting>
  <conditionalFormatting sqref="F48">
    <cfRule type="cellIs" dxfId="2015" priority="2159" operator="equal">
      <formula>0</formula>
    </cfRule>
  </conditionalFormatting>
  <conditionalFormatting sqref="F48">
    <cfRule type="cellIs" dxfId="2014" priority="2158" operator="notEqual">
      <formula>0</formula>
    </cfRule>
  </conditionalFormatting>
  <conditionalFormatting sqref="G49">
    <cfRule type="cellIs" dxfId="2013" priority="2157" operator="equal">
      <formula>0</formula>
    </cfRule>
  </conditionalFormatting>
  <conditionalFormatting sqref="G49">
    <cfRule type="cellIs" dxfId="2012" priority="2156" operator="notEqual">
      <formula>0</formula>
    </cfRule>
  </conditionalFormatting>
  <conditionalFormatting sqref="G50">
    <cfRule type="cellIs" dxfId="2011" priority="2155" operator="equal">
      <formula>0</formula>
    </cfRule>
  </conditionalFormatting>
  <conditionalFormatting sqref="G50">
    <cfRule type="cellIs" dxfId="2010" priority="2154" operator="notEqual">
      <formula>0</formula>
    </cfRule>
  </conditionalFormatting>
  <conditionalFormatting sqref="D49">
    <cfRule type="cellIs" dxfId="2009" priority="2153" operator="equal">
      <formula>0</formula>
    </cfRule>
  </conditionalFormatting>
  <conditionalFormatting sqref="D49">
    <cfRule type="cellIs" dxfId="2008" priority="2152" operator="notEqual">
      <formula>0</formula>
    </cfRule>
  </conditionalFormatting>
  <conditionalFormatting sqref="D50">
    <cfRule type="cellIs" dxfId="2007" priority="2151" operator="equal">
      <formula>0</formula>
    </cfRule>
  </conditionalFormatting>
  <conditionalFormatting sqref="D50">
    <cfRule type="cellIs" dxfId="2006" priority="2150" operator="notEqual">
      <formula>0</formula>
    </cfRule>
  </conditionalFormatting>
  <conditionalFormatting sqref="F49">
    <cfRule type="cellIs" dxfId="2005" priority="2145" operator="equal">
      <formula>0</formula>
    </cfRule>
  </conditionalFormatting>
  <conditionalFormatting sqref="F49">
    <cfRule type="cellIs" dxfId="2004" priority="2144" operator="notEqual">
      <formula>0</formula>
    </cfRule>
  </conditionalFormatting>
  <conditionalFormatting sqref="F50">
    <cfRule type="cellIs" dxfId="2003" priority="2143" operator="equal">
      <formula>0</formula>
    </cfRule>
  </conditionalFormatting>
  <conditionalFormatting sqref="F50">
    <cfRule type="cellIs" dxfId="2002" priority="2142" operator="notEqual">
      <formula>0</formula>
    </cfRule>
  </conditionalFormatting>
  <conditionalFormatting sqref="G51">
    <cfRule type="cellIs" dxfId="2001" priority="2141" operator="equal">
      <formula>0</formula>
    </cfRule>
  </conditionalFormatting>
  <conditionalFormatting sqref="G51">
    <cfRule type="cellIs" dxfId="2000" priority="2140" operator="notEqual">
      <formula>0</formula>
    </cfRule>
  </conditionalFormatting>
  <conditionalFormatting sqref="G52">
    <cfRule type="cellIs" dxfId="1999" priority="2139" operator="equal">
      <formula>0</formula>
    </cfRule>
  </conditionalFormatting>
  <conditionalFormatting sqref="G52">
    <cfRule type="cellIs" dxfId="1998" priority="2138" operator="notEqual">
      <formula>0</formula>
    </cfRule>
  </conditionalFormatting>
  <conditionalFormatting sqref="D51">
    <cfRule type="cellIs" dxfId="1997" priority="2137" operator="equal">
      <formula>0</formula>
    </cfRule>
  </conditionalFormatting>
  <conditionalFormatting sqref="D51">
    <cfRule type="cellIs" dxfId="1996" priority="2136" operator="notEqual">
      <formula>0</formula>
    </cfRule>
  </conditionalFormatting>
  <conditionalFormatting sqref="D52">
    <cfRule type="cellIs" dxfId="1995" priority="2135" operator="equal">
      <formula>0</formula>
    </cfRule>
  </conditionalFormatting>
  <conditionalFormatting sqref="D52">
    <cfRule type="cellIs" dxfId="1994" priority="2134" operator="notEqual">
      <formula>0</formula>
    </cfRule>
  </conditionalFormatting>
  <conditionalFormatting sqref="E51">
    <cfRule type="cellIs" dxfId="1993" priority="2133" operator="equal">
      <formula>0</formula>
    </cfRule>
  </conditionalFormatting>
  <conditionalFormatting sqref="E51">
    <cfRule type="cellIs" dxfId="1992" priority="2132" operator="notEqual">
      <formula>0</formula>
    </cfRule>
  </conditionalFormatting>
  <conditionalFormatting sqref="E52">
    <cfRule type="cellIs" dxfId="1991" priority="2131" operator="equal">
      <formula>0</formula>
    </cfRule>
  </conditionalFormatting>
  <conditionalFormatting sqref="E52">
    <cfRule type="cellIs" dxfId="1990" priority="2130" operator="notEqual">
      <formula>0</formula>
    </cfRule>
  </conditionalFormatting>
  <conditionalFormatting sqref="F51">
    <cfRule type="cellIs" dxfId="1989" priority="2129" operator="equal">
      <formula>0</formula>
    </cfRule>
  </conditionalFormatting>
  <conditionalFormatting sqref="F51">
    <cfRule type="cellIs" dxfId="1988" priority="2128" operator="notEqual">
      <formula>0</formula>
    </cfRule>
  </conditionalFormatting>
  <conditionalFormatting sqref="F52">
    <cfRule type="cellIs" dxfId="1987" priority="2127" operator="equal">
      <formula>0</formula>
    </cfRule>
  </conditionalFormatting>
  <conditionalFormatting sqref="F52">
    <cfRule type="cellIs" dxfId="1986" priority="2126" operator="notEqual">
      <formula>0</formula>
    </cfRule>
  </conditionalFormatting>
  <conditionalFormatting sqref="G53">
    <cfRule type="cellIs" dxfId="1985" priority="2125" operator="equal">
      <formula>0</formula>
    </cfRule>
  </conditionalFormatting>
  <conditionalFormatting sqref="G53">
    <cfRule type="cellIs" dxfId="1984" priority="2124" operator="notEqual">
      <formula>0</formula>
    </cfRule>
  </conditionalFormatting>
  <conditionalFormatting sqref="G54">
    <cfRule type="cellIs" dxfId="1983" priority="2123" operator="equal">
      <formula>0</formula>
    </cfRule>
  </conditionalFormatting>
  <conditionalFormatting sqref="G54">
    <cfRule type="cellIs" dxfId="1982" priority="2122" operator="notEqual">
      <formula>0</formula>
    </cfRule>
  </conditionalFormatting>
  <conditionalFormatting sqref="D53">
    <cfRule type="cellIs" dxfId="1981" priority="2121" operator="equal">
      <formula>0</formula>
    </cfRule>
  </conditionalFormatting>
  <conditionalFormatting sqref="D53">
    <cfRule type="cellIs" dxfId="1980" priority="2120" operator="notEqual">
      <formula>0</formula>
    </cfRule>
  </conditionalFormatting>
  <conditionalFormatting sqref="D54">
    <cfRule type="cellIs" dxfId="1979" priority="2119" operator="equal">
      <formula>0</formula>
    </cfRule>
  </conditionalFormatting>
  <conditionalFormatting sqref="D54">
    <cfRule type="cellIs" dxfId="1978" priority="2118" operator="notEqual">
      <formula>0</formula>
    </cfRule>
  </conditionalFormatting>
  <conditionalFormatting sqref="E53">
    <cfRule type="cellIs" dxfId="1977" priority="2117" operator="equal">
      <formula>0</formula>
    </cfRule>
  </conditionalFormatting>
  <conditionalFormatting sqref="E53">
    <cfRule type="cellIs" dxfId="1976" priority="2116" operator="notEqual">
      <formula>0</formula>
    </cfRule>
  </conditionalFormatting>
  <conditionalFormatting sqref="E54">
    <cfRule type="cellIs" dxfId="1975" priority="2115" operator="equal">
      <formula>0</formula>
    </cfRule>
  </conditionalFormatting>
  <conditionalFormatting sqref="E54">
    <cfRule type="cellIs" dxfId="1974" priority="2114" operator="notEqual">
      <formula>0</formula>
    </cfRule>
  </conditionalFormatting>
  <conditionalFormatting sqref="F53">
    <cfRule type="cellIs" dxfId="1973" priority="2113" operator="equal">
      <formula>0</formula>
    </cfRule>
  </conditionalFormatting>
  <conditionalFormatting sqref="F53">
    <cfRule type="cellIs" dxfId="1972" priority="2112" operator="notEqual">
      <formula>0</formula>
    </cfRule>
  </conditionalFormatting>
  <conditionalFormatting sqref="F54">
    <cfRule type="cellIs" dxfId="1971" priority="2111" operator="equal">
      <formula>0</formula>
    </cfRule>
  </conditionalFormatting>
  <conditionalFormatting sqref="F54">
    <cfRule type="cellIs" dxfId="1970" priority="2110" operator="notEqual">
      <formula>0</formula>
    </cfRule>
  </conditionalFormatting>
  <conditionalFormatting sqref="G55">
    <cfRule type="cellIs" dxfId="1969" priority="2109" operator="equal">
      <formula>0</formula>
    </cfRule>
  </conditionalFormatting>
  <conditionalFormatting sqref="G55">
    <cfRule type="cellIs" dxfId="1968" priority="2108" operator="notEqual">
      <formula>0</formula>
    </cfRule>
  </conditionalFormatting>
  <conditionalFormatting sqref="G56">
    <cfRule type="cellIs" dxfId="1967" priority="2107" operator="equal">
      <formula>0</formula>
    </cfRule>
  </conditionalFormatting>
  <conditionalFormatting sqref="G56">
    <cfRule type="cellIs" dxfId="1966" priority="2106" operator="notEqual">
      <formula>0</formula>
    </cfRule>
  </conditionalFormatting>
  <conditionalFormatting sqref="D55">
    <cfRule type="cellIs" dxfId="1965" priority="2105" operator="equal">
      <formula>0</formula>
    </cfRule>
  </conditionalFormatting>
  <conditionalFormatting sqref="D55">
    <cfRule type="cellIs" dxfId="1964" priority="2104" operator="notEqual">
      <formula>0</formula>
    </cfRule>
  </conditionalFormatting>
  <conditionalFormatting sqref="D56">
    <cfRule type="cellIs" dxfId="1963" priority="2103" operator="equal">
      <formula>0</formula>
    </cfRule>
  </conditionalFormatting>
  <conditionalFormatting sqref="D56">
    <cfRule type="cellIs" dxfId="1962" priority="2102" operator="notEqual">
      <formula>0</formula>
    </cfRule>
  </conditionalFormatting>
  <conditionalFormatting sqref="E55">
    <cfRule type="cellIs" dxfId="1961" priority="2101" operator="equal">
      <formula>0</formula>
    </cfRule>
  </conditionalFormatting>
  <conditionalFormatting sqref="E55">
    <cfRule type="cellIs" dxfId="1960" priority="2100" operator="notEqual">
      <formula>0</formula>
    </cfRule>
  </conditionalFormatting>
  <conditionalFormatting sqref="E56">
    <cfRule type="cellIs" dxfId="1959" priority="2099" operator="equal">
      <formula>0</formula>
    </cfRule>
  </conditionalFormatting>
  <conditionalFormatting sqref="E56">
    <cfRule type="cellIs" dxfId="1958" priority="2098" operator="notEqual">
      <formula>0</formula>
    </cfRule>
  </conditionalFormatting>
  <conditionalFormatting sqref="F55">
    <cfRule type="cellIs" dxfId="1957" priority="2097" operator="equal">
      <formula>0</formula>
    </cfRule>
  </conditionalFormatting>
  <conditionalFormatting sqref="F55">
    <cfRule type="cellIs" dxfId="1956" priority="2096" operator="notEqual">
      <formula>0</formula>
    </cfRule>
  </conditionalFormatting>
  <conditionalFormatting sqref="F56">
    <cfRule type="cellIs" dxfId="1955" priority="2095" operator="equal">
      <formula>0</formula>
    </cfRule>
  </conditionalFormatting>
  <conditionalFormatting sqref="F56">
    <cfRule type="cellIs" dxfId="1954" priority="2094" operator="notEqual">
      <formula>0</formula>
    </cfRule>
  </conditionalFormatting>
  <conditionalFormatting sqref="E17">
    <cfRule type="cellIs" dxfId="1953" priority="2093" operator="equal">
      <formula>0</formula>
    </cfRule>
  </conditionalFormatting>
  <conditionalFormatting sqref="E18">
    <cfRule type="cellIs" dxfId="1952" priority="2092" operator="equal">
      <formula>0</formula>
    </cfRule>
  </conditionalFormatting>
  <conditionalFormatting sqref="F17">
    <cfRule type="cellIs" dxfId="1951" priority="2091" operator="equal">
      <formula>0</formula>
    </cfRule>
  </conditionalFormatting>
  <conditionalFormatting sqref="F18">
    <cfRule type="cellIs" dxfId="1950" priority="2090" operator="equal">
      <formula>0</formula>
    </cfRule>
  </conditionalFormatting>
  <conditionalFormatting sqref="G17">
    <cfRule type="cellIs" dxfId="1949" priority="2089" operator="equal">
      <formula>0</formula>
    </cfRule>
  </conditionalFormatting>
  <conditionalFormatting sqref="G18">
    <cfRule type="cellIs" dxfId="1948" priority="2088" operator="equal">
      <formula>0</formula>
    </cfRule>
  </conditionalFormatting>
  <conditionalFormatting sqref="E19:E20">
    <cfRule type="cellIs" dxfId="1947" priority="2084" operator="equal">
      <formula>0</formula>
    </cfRule>
  </conditionalFormatting>
  <conditionalFormatting sqref="F19:F20">
    <cfRule type="cellIs" dxfId="1946" priority="2083" operator="equal">
      <formula>0</formula>
    </cfRule>
  </conditionalFormatting>
  <conditionalFormatting sqref="G19:G20">
    <cfRule type="cellIs" dxfId="1945" priority="2082" operator="equal">
      <formula>0</formula>
    </cfRule>
  </conditionalFormatting>
  <conditionalFormatting sqref="D25">
    <cfRule type="cellIs" dxfId="1944" priority="2081" operator="equal">
      <formula>0</formula>
    </cfRule>
  </conditionalFormatting>
  <conditionalFormatting sqref="D26">
    <cfRule type="cellIs" dxfId="1943" priority="2080" operator="equal">
      <formula>0</formula>
    </cfRule>
  </conditionalFormatting>
  <conditionalFormatting sqref="D27:D28">
    <cfRule type="cellIs" dxfId="1942" priority="2079" operator="equal">
      <formula>0</formula>
    </cfRule>
  </conditionalFormatting>
  <conditionalFormatting sqref="E27:E28">
    <cfRule type="cellIs" dxfId="1941" priority="2078" operator="equal">
      <formula>0</formula>
    </cfRule>
  </conditionalFormatting>
  <conditionalFormatting sqref="F27:F28">
    <cfRule type="cellIs" dxfId="1940" priority="2077" operator="equal">
      <formula>0</formula>
    </cfRule>
  </conditionalFormatting>
  <conditionalFormatting sqref="G27:G28">
    <cfRule type="cellIs" dxfId="1939" priority="2076" operator="equal">
      <formula>0</formula>
    </cfRule>
  </conditionalFormatting>
  <conditionalFormatting sqref="D37:D38">
    <cfRule type="cellIs" dxfId="1938" priority="2075" operator="equal">
      <formula>0</formula>
    </cfRule>
  </conditionalFormatting>
  <conditionalFormatting sqref="E37:E38">
    <cfRule type="cellIs" dxfId="1937" priority="2074" operator="equal">
      <formula>0</formula>
    </cfRule>
  </conditionalFormatting>
  <conditionalFormatting sqref="F37:F38">
    <cfRule type="cellIs" dxfId="1936" priority="2073" operator="equal">
      <formula>0</formula>
    </cfRule>
  </conditionalFormatting>
  <conditionalFormatting sqref="G37:G38">
    <cfRule type="cellIs" dxfId="1935" priority="2072" operator="equal">
      <formula>0</formula>
    </cfRule>
  </conditionalFormatting>
  <conditionalFormatting sqref="E25">
    <cfRule type="cellIs" dxfId="1934" priority="2071" operator="equal">
      <formula>0</formula>
    </cfRule>
  </conditionalFormatting>
  <conditionalFormatting sqref="E26">
    <cfRule type="cellIs" dxfId="1933" priority="2070" operator="equal">
      <formula>0</formula>
    </cfRule>
  </conditionalFormatting>
  <conditionalFormatting sqref="F25">
    <cfRule type="cellIs" dxfId="1932" priority="2069" operator="equal">
      <formula>0</formula>
    </cfRule>
  </conditionalFormatting>
  <conditionalFormatting sqref="F26">
    <cfRule type="cellIs" dxfId="1931" priority="2068" operator="equal">
      <formula>0</formula>
    </cfRule>
  </conditionalFormatting>
  <conditionalFormatting sqref="G25">
    <cfRule type="cellIs" dxfId="1930" priority="2067" operator="equal">
      <formula>0</formula>
    </cfRule>
  </conditionalFormatting>
  <conditionalFormatting sqref="G26">
    <cfRule type="cellIs" dxfId="1929" priority="2066" operator="equal">
      <formula>0</formula>
    </cfRule>
  </conditionalFormatting>
  <conditionalFormatting sqref="E15:E16">
    <cfRule type="cellIs" dxfId="1928" priority="2065" operator="equal">
      <formula>0</formula>
    </cfRule>
  </conditionalFormatting>
  <conditionalFormatting sqref="G383:G384">
    <cfRule type="cellIs" dxfId="1927" priority="1" operator="equal">
      <formula>0</formula>
    </cfRule>
  </conditionalFormatting>
  <conditionalFormatting sqref="F15:F16">
    <cfRule type="cellIs" dxfId="1926" priority="2063" operator="equal">
      <formula>0</formula>
    </cfRule>
  </conditionalFormatting>
  <conditionalFormatting sqref="G15:G16">
    <cfRule type="cellIs" dxfId="1925" priority="2062" operator="equal">
      <formula>0</formula>
    </cfRule>
  </conditionalFormatting>
  <conditionalFormatting sqref="C60">
    <cfRule type="cellIs" dxfId="1924" priority="2061" operator="equal">
      <formula>0</formula>
    </cfRule>
  </conditionalFormatting>
  <conditionalFormatting sqref="D63">
    <cfRule type="cellIs" dxfId="1923" priority="2060" operator="equal">
      <formula>0</formula>
    </cfRule>
  </conditionalFormatting>
  <conditionalFormatting sqref="D63">
    <cfRule type="cellIs" dxfId="1922" priority="2059" operator="notEqual">
      <formula>0</formula>
    </cfRule>
  </conditionalFormatting>
  <conditionalFormatting sqref="D64">
    <cfRule type="cellIs" dxfId="1921" priority="2058" operator="equal">
      <formula>0</formula>
    </cfRule>
  </conditionalFormatting>
  <conditionalFormatting sqref="D64">
    <cfRule type="cellIs" dxfId="1920" priority="2057" operator="notEqual">
      <formula>0</formula>
    </cfRule>
  </conditionalFormatting>
  <conditionalFormatting sqref="D59">
    <cfRule type="cellIs" dxfId="1919" priority="2056" operator="equal">
      <formula>0</formula>
    </cfRule>
  </conditionalFormatting>
  <conditionalFormatting sqref="D60">
    <cfRule type="cellIs" dxfId="1918" priority="2055" operator="equal">
      <formula>0</formula>
    </cfRule>
  </conditionalFormatting>
  <conditionalFormatting sqref="D61:D62">
    <cfRule type="cellIs" dxfId="1917" priority="2054" operator="equal">
      <formula>0</formula>
    </cfRule>
  </conditionalFormatting>
  <conditionalFormatting sqref="E63">
    <cfRule type="cellIs" dxfId="1916" priority="2053" operator="equal">
      <formula>0</formula>
    </cfRule>
  </conditionalFormatting>
  <conditionalFormatting sqref="E63">
    <cfRule type="cellIs" dxfId="1915" priority="2052" operator="notEqual">
      <formula>0</formula>
    </cfRule>
  </conditionalFormatting>
  <conditionalFormatting sqref="E64">
    <cfRule type="cellIs" dxfId="1914" priority="2051" operator="equal">
      <formula>0</formula>
    </cfRule>
  </conditionalFormatting>
  <conditionalFormatting sqref="E64">
    <cfRule type="cellIs" dxfId="1913" priority="2050" operator="notEqual">
      <formula>0</formula>
    </cfRule>
  </conditionalFormatting>
  <conditionalFormatting sqref="F63">
    <cfRule type="cellIs" dxfId="1912" priority="2049" operator="equal">
      <formula>0</formula>
    </cfRule>
  </conditionalFormatting>
  <conditionalFormatting sqref="F63">
    <cfRule type="cellIs" dxfId="1911" priority="2048" operator="notEqual">
      <formula>0</formula>
    </cfRule>
  </conditionalFormatting>
  <conditionalFormatting sqref="F64">
    <cfRule type="cellIs" dxfId="1910" priority="2047" operator="equal">
      <formula>0</formula>
    </cfRule>
  </conditionalFormatting>
  <conditionalFormatting sqref="F64">
    <cfRule type="cellIs" dxfId="1909" priority="2046" operator="notEqual">
      <formula>0</formula>
    </cfRule>
  </conditionalFormatting>
  <conditionalFormatting sqref="D65">
    <cfRule type="cellIs" dxfId="1908" priority="2045" operator="equal">
      <formula>0</formula>
    </cfRule>
  </conditionalFormatting>
  <conditionalFormatting sqref="D65">
    <cfRule type="cellIs" dxfId="1907" priority="2044" operator="notEqual">
      <formula>0</formula>
    </cfRule>
  </conditionalFormatting>
  <conditionalFormatting sqref="D66">
    <cfRule type="cellIs" dxfId="1906" priority="2043" operator="equal">
      <formula>0</formula>
    </cfRule>
  </conditionalFormatting>
  <conditionalFormatting sqref="D66">
    <cfRule type="cellIs" dxfId="1905" priority="2042" operator="notEqual">
      <formula>0</formula>
    </cfRule>
  </conditionalFormatting>
  <conditionalFormatting sqref="E65">
    <cfRule type="cellIs" dxfId="1904" priority="2041" operator="equal">
      <formula>0</formula>
    </cfRule>
  </conditionalFormatting>
  <conditionalFormatting sqref="E65">
    <cfRule type="cellIs" dxfId="1903" priority="2040" operator="notEqual">
      <formula>0</formula>
    </cfRule>
  </conditionalFormatting>
  <conditionalFormatting sqref="E66">
    <cfRule type="cellIs" dxfId="1902" priority="2039" operator="equal">
      <formula>0</formula>
    </cfRule>
  </conditionalFormatting>
  <conditionalFormatting sqref="E66">
    <cfRule type="cellIs" dxfId="1901" priority="2038" operator="notEqual">
      <formula>0</formula>
    </cfRule>
  </conditionalFormatting>
  <conditionalFormatting sqref="F65">
    <cfRule type="cellIs" dxfId="1900" priority="2037" operator="equal">
      <formula>0</formula>
    </cfRule>
  </conditionalFormatting>
  <conditionalFormatting sqref="F65">
    <cfRule type="cellIs" dxfId="1899" priority="2036" operator="notEqual">
      <formula>0</formula>
    </cfRule>
  </conditionalFormatting>
  <conditionalFormatting sqref="F66">
    <cfRule type="cellIs" dxfId="1898" priority="2035" operator="equal">
      <formula>0</formula>
    </cfRule>
  </conditionalFormatting>
  <conditionalFormatting sqref="F66">
    <cfRule type="cellIs" dxfId="1897" priority="2034" operator="notEqual">
      <formula>0</formula>
    </cfRule>
  </conditionalFormatting>
  <conditionalFormatting sqref="G67">
    <cfRule type="cellIs" dxfId="1896" priority="2033" operator="equal">
      <formula>0</formula>
    </cfRule>
  </conditionalFormatting>
  <conditionalFormatting sqref="G67">
    <cfRule type="cellIs" dxfId="1895" priority="2032" operator="notEqual">
      <formula>0</formula>
    </cfRule>
  </conditionalFormatting>
  <conditionalFormatting sqref="G68">
    <cfRule type="cellIs" dxfId="1894" priority="2031" operator="equal">
      <formula>0</formula>
    </cfRule>
  </conditionalFormatting>
  <conditionalFormatting sqref="G68">
    <cfRule type="cellIs" dxfId="1893" priority="2030" operator="notEqual">
      <formula>0</formula>
    </cfRule>
  </conditionalFormatting>
  <conditionalFormatting sqref="D67">
    <cfRule type="cellIs" dxfId="1892" priority="2029" operator="equal">
      <formula>0</formula>
    </cfRule>
  </conditionalFormatting>
  <conditionalFormatting sqref="D67">
    <cfRule type="cellIs" dxfId="1891" priority="2028" operator="notEqual">
      <formula>0</formula>
    </cfRule>
  </conditionalFormatting>
  <conditionalFormatting sqref="D68">
    <cfRule type="cellIs" dxfId="1890" priority="2027" operator="equal">
      <formula>0</formula>
    </cfRule>
  </conditionalFormatting>
  <conditionalFormatting sqref="D68">
    <cfRule type="cellIs" dxfId="1889" priority="2026" operator="notEqual">
      <formula>0</formula>
    </cfRule>
  </conditionalFormatting>
  <conditionalFormatting sqref="E67">
    <cfRule type="cellIs" dxfId="1888" priority="2025" operator="equal">
      <formula>0</formula>
    </cfRule>
  </conditionalFormatting>
  <conditionalFormatting sqref="E67">
    <cfRule type="cellIs" dxfId="1887" priority="2024" operator="notEqual">
      <formula>0</formula>
    </cfRule>
  </conditionalFormatting>
  <conditionalFormatting sqref="E68">
    <cfRule type="cellIs" dxfId="1886" priority="2023" operator="equal">
      <formula>0</formula>
    </cfRule>
  </conditionalFormatting>
  <conditionalFormatting sqref="E68">
    <cfRule type="cellIs" dxfId="1885" priority="2022" operator="notEqual">
      <formula>0</formula>
    </cfRule>
  </conditionalFormatting>
  <conditionalFormatting sqref="F67">
    <cfRule type="cellIs" dxfId="1884" priority="2021" operator="equal">
      <formula>0</formula>
    </cfRule>
  </conditionalFormatting>
  <conditionalFormatting sqref="F67">
    <cfRule type="cellIs" dxfId="1883" priority="2020" operator="notEqual">
      <formula>0</formula>
    </cfRule>
  </conditionalFormatting>
  <conditionalFormatting sqref="F68">
    <cfRule type="cellIs" dxfId="1882" priority="2019" operator="equal">
      <formula>0</formula>
    </cfRule>
  </conditionalFormatting>
  <conditionalFormatting sqref="F68">
    <cfRule type="cellIs" dxfId="1881" priority="2018" operator="notEqual">
      <formula>0</formula>
    </cfRule>
  </conditionalFormatting>
  <conditionalFormatting sqref="E61:E62">
    <cfRule type="cellIs" dxfId="1880" priority="2017" operator="equal">
      <formula>0</formula>
    </cfRule>
  </conditionalFormatting>
  <conditionalFormatting sqref="F61:F62">
    <cfRule type="cellIs" dxfId="1879" priority="2016" operator="equal">
      <formula>0</formula>
    </cfRule>
  </conditionalFormatting>
  <conditionalFormatting sqref="D71">
    <cfRule type="cellIs" dxfId="1878" priority="2014" operator="equal">
      <formula>0</formula>
    </cfRule>
  </conditionalFormatting>
  <conditionalFormatting sqref="D71">
    <cfRule type="cellIs" dxfId="1877" priority="2013" operator="notEqual">
      <formula>0</formula>
    </cfRule>
  </conditionalFormatting>
  <conditionalFormatting sqref="D72">
    <cfRule type="cellIs" dxfId="1876" priority="2012" operator="equal">
      <formula>0</formula>
    </cfRule>
  </conditionalFormatting>
  <conditionalFormatting sqref="D72">
    <cfRule type="cellIs" dxfId="1875" priority="2011" operator="notEqual">
      <formula>0</formula>
    </cfRule>
  </conditionalFormatting>
  <conditionalFormatting sqref="D69:D70">
    <cfRule type="cellIs" dxfId="1874" priority="2010" operator="equal">
      <formula>0</formula>
    </cfRule>
  </conditionalFormatting>
  <conditionalFormatting sqref="E69:E70">
    <cfRule type="cellIs" dxfId="1873" priority="2009" operator="equal">
      <formula>0</formula>
    </cfRule>
  </conditionalFormatting>
  <conditionalFormatting sqref="F69:F70">
    <cfRule type="cellIs" dxfId="1872" priority="2008" operator="equal">
      <formula>0</formula>
    </cfRule>
  </conditionalFormatting>
  <conditionalFormatting sqref="E71">
    <cfRule type="cellIs" dxfId="1871" priority="2006" operator="equal">
      <formula>0</formula>
    </cfRule>
  </conditionalFormatting>
  <conditionalFormatting sqref="E71">
    <cfRule type="cellIs" dxfId="1870" priority="2005" operator="notEqual">
      <formula>0</formula>
    </cfRule>
  </conditionalFormatting>
  <conditionalFormatting sqref="E72">
    <cfRule type="cellIs" dxfId="1869" priority="2004" operator="equal">
      <formula>0</formula>
    </cfRule>
  </conditionalFormatting>
  <conditionalFormatting sqref="E72">
    <cfRule type="cellIs" dxfId="1868" priority="2003" operator="notEqual">
      <formula>0</formula>
    </cfRule>
  </conditionalFormatting>
  <conditionalFormatting sqref="F71">
    <cfRule type="cellIs" dxfId="1867" priority="2002" operator="equal">
      <formula>0</formula>
    </cfRule>
  </conditionalFormatting>
  <conditionalFormatting sqref="F71">
    <cfRule type="cellIs" dxfId="1866" priority="2001" operator="notEqual">
      <formula>0</formula>
    </cfRule>
  </conditionalFormatting>
  <conditionalFormatting sqref="F72">
    <cfRule type="cellIs" dxfId="1865" priority="2000" operator="equal">
      <formula>0</formula>
    </cfRule>
  </conditionalFormatting>
  <conditionalFormatting sqref="F72">
    <cfRule type="cellIs" dxfId="1864" priority="1999" operator="notEqual">
      <formula>0</formula>
    </cfRule>
  </conditionalFormatting>
  <conditionalFormatting sqref="D73">
    <cfRule type="cellIs" dxfId="1863" priority="1998" operator="equal">
      <formula>0</formula>
    </cfRule>
  </conditionalFormatting>
  <conditionalFormatting sqref="D73">
    <cfRule type="cellIs" dxfId="1862" priority="1997" operator="notEqual">
      <formula>0</formula>
    </cfRule>
  </conditionalFormatting>
  <conditionalFormatting sqref="D74">
    <cfRule type="cellIs" dxfId="1861" priority="1996" operator="equal">
      <formula>0</formula>
    </cfRule>
  </conditionalFormatting>
  <conditionalFormatting sqref="D74">
    <cfRule type="cellIs" dxfId="1860" priority="1995" operator="notEqual">
      <formula>0</formula>
    </cfRule>
  </conditionalFormatting>
  <conditionalFormatting sqref="E73">
    <cfRule type="cellIs" dxfId="1859" priority="1994" operator="equal">
      <formula>0</formula>
    </cfRule>
  </conditionalFormatting>
  <conditionalFormatting sqref="E73">
    <cfRule type="cellIs" dxfId="1858" priority="1993" operator="notEqual">
      <formula>0</formula>
    </cfRule>
  </conditionalFormatting>
  <conditionalFormatting sqref="E74">
    <cfRule type="cellIs" dxfId="1857" priority="1992" operator="equal">
      <formula>0</formula>
    </cfRule>
  </conditionalFormatting>
  <conditionalFormatting sqref="E74">
    <cfRule type="cellIs" dxfId="1856" priority="1991" operator="notEqual">
      <formula>0</formula>
    </cfRule>
  </conditionalFormatting>
  <conditionalFormatting sqref="F73">
    <cfRule type="cellIs" dxfId="1855" priority="1990" operator="equal">
      <formula>0</formula>
    </cfRule>
  </conditionalFormatting>
  <conditionalFormatting sqref="F73">
    <cfRule type="cellIs" dxfId="1854" priority="1989" operator="notEqual">
      <formula>0</formula>
    </cfRule>
  </conditionalFormatting>
  <conditionalFormatting sqref="F74">
    <cfRule type="cellIs" dxfId="1853" priority="1988" operator="equal">
      <formula>0</formula>
    </cfRule>
  </conditionalFormatting>
  <conditionalFormatting sqref="F74">
    <cfRule type="cellIs" dxfId="1852" priority="1987" operator="notEqual">
      <formula>0</formula>
    </cfRule>
  </conditionalFormatting>
  <conditionalFormatting sqref="D77">
    <cfRule type="cellIs" dxfId="1851" priority="1986" operator="equal">
      <formula>0</formula>
    </cfRule>
  </conditionalFormatting>
  <conditionalFormatting sqref="D77">
    <cfRule type="cellIs" dxfId="1850" priority="1985" operator="notEqual">
      <formula>0</formula>
    </cfRule>
  </conditionalFormatting>
  <conditionalFormatting sqref="D78">
    <cfRule type="cellIs" dxfId="1849" priority="1984" operator="equal">
      <formula>0</formula>
    </cfRule>
  </conditionalFormatting>
  <conditionalFormatting sqref="D78">
    <cfRule type="cellIs" dxfId="1848" priority="1983" operator="notEqual">
      <formula>0</formula>
    </cfRule>
  </conditionalFormatting>
  <conditionalFormatting sqref="D75:D76">
    <cfRule type="cellIs" dxfId="1847" priority="1982" operator="equal">
      <formula>0</formula>
    </cfRule>
  </conditionalFormatting>
  <conditionalFormatting sqref="E78">
    <cfRule type="cellIs" dxfId="1846" priority="1979" operator="equal">
      <formula>0</formula>
    </cfRule>
  </conditionalFormatting>
  <conditionalFormatting sqref="E78">
    <cfRule type="cellIs" dxfId="1845" priority="1978" operator="notEqual">
      <formula>0</formula>
    </cfRule>
  </conditionalFormatting>
  <conditionalFormatting sqref="F77">
    <cfRule type="cellIs" dxfId="1844" priority="1977" operator="equal">
      <formula>0</formula>
    </cfRule>
  </conditionalFormatting>
  <conditionalFormatting sqref="F77">
    <cfRule type="cellIs" dxfId="1843" priority="1976" operator="notEqual">
      <formula>0</formula>
    </cfRule>
  </conditionalFormatting>
  <conditionalFormatting sqref="F78">
    <cfRule type="cellIs" dxfId="1842" priority="1975" operator="equal">
      <formula>0</formula>
    </cfRule>
  </conditionalFormatting>
  <conditionalFormatting sqref="F78">
    <cfRule type="cellIs" dxfId="1841" priority="1974" operator="notEqual">
      <formula>0</formula>
    </cfRule>
  </conditionalFormatting>
  <conditionalFormatting sqref="E75">
    <cfRule type="cellIs" dxfId="1840" priority="1973" operator="equal">
      <formula>0</formula>
    </cfRule>
  </conditionalFormatting>
  <conditionalFormatting sqref="F75">
    <cfRule type="cellIs" dxfId="1839" priority="1972" operator="equal">
      <formula>0</formula>
    </cfRule>
  </conditionalFormatting>
  <conditionalFormatting sqref="G75">
    <cfRule type="cellIs" dxfId="1838" priority="1971" operator="equal">
      <formula>0</formula>
    </cfRule>
  </conditionalFormatting>
  <conditionalFormatting sqref="E76">
    <cfRule type="cellIs" dxfId="1837" priority="1970" operator="equal">
      <formula>0</formula>
    </cfRule>
  </conditionalFormatting>
  <conditionalFormatting sqref="F76">
    <cfRule type="cellIs" dxfId="1836" priority="1969" operator="equal">
      <formula>0</formula>
    </cfRule>
  </conditionalFormatting>
  <conditionalFormatting sqref="G76">
    <cfRule type="cellIs" dxfId="1835" priority="1968" operator="equal">
      <formula>0</formula>
    </cfRule>
  </conditionalFormatting>
  <conditionalFormatting sqref="D81">
    <cfRule type="cellIs" dxfId="1834" priority="1967" operator="equal">
      <formula>0</formula>
    </cfRule>
  </conditionalFormatting>
  <conditionalFormatting sqref="D81">
    <cfRule type="cellIs" dxfId="1833" priority="1966" operator="notEqual">
      <formula>0</formula>
    </cfRule>
  </conditionalFormatting>
  <conditionalFormatting sqref="D82">
    <cfRule type="cellIs" dxfId="1832" priority="1965" operator="equal">
      <formula>0</formula>
    </cfRule>
  </conditionalFormatting>
  <conditionalFormatting sqref="D82">
    <cfRule type="cellIs" dxfId="1831" priority="1964" operator="notEqual">
      <formula>0</formula>
    </cfRule>
  </conditionalFormatting>
  <conditionalFormatting sqref="D79:D80">
    <cfRule type="cellIs" dxfId="1830" priority="1963" operator="equal">
      <formula>0</formula>
    </cfRule>
  </conditionalFormatting>
  <conditionalFormatting sqref="E81">
    <cfRule type="cellIs" dxfId="1829" priority="1962" operator="equal">
      <formula>0</formula>
    </cfRule>
  </conditionalFormatting>
  <conditionalFormatting sqref="E81">
    <cfRule type="cellIs" dxfId="1828" priority="1961" operator="notEqual">
      <formula>0</formula>
    </cfRule>
  </conditionalFormatting>
  <conditionalFormatting sqref="E82">
    <cfRule type="cellIs" dxfId="1827" priority="1960" operator="equal">
      <formula>0</formula>
    </cfRule>
  </conditionalFormatting>
  <conditionalFormatting sqref="E82">
    <cfRule type="cellIs" dxfId="1826" priority="1959" operator="notEqual">
      <formula>0</formula>
    </cfRule>
  </conditionalFormatting>
  <conditionalFormatting sqref="E79:E80">
    <cfRule type="cellIs" dxfId="1825" priority="1958" operator="equal">
      <formula>0</formula>
    </cfRule>
  </conditionalFormatting>
  <conditionalFormatting sqref="F82">
    <cfRule type="cellIs" dxfId="1824" priority="1955" operator="equal">
      <formula>0</formula>
    </cfRule>
  </conditionalFormatting>
  <conditionalFormatting sqref="F82">
    <cfRule type="cellIs" dxfId="1823" priority="1954" operator="notEqual">
      <formula>0</formula>
    </cfRule>
  </conditionalFormatting>
  <conditionalFormatting sqref="F79:F80">
    <cfRule type="cellIs" dxfId="1822" priority="1953" operator="equal">
      <formula>0</formula>
    </cfRule>
  </conditionalFormatting>
  <conditionalFormatting sqref="D85">
    <cfRule type="cellIs" dxfId="1821" priority="1952" operator="equal">
      <formula>0</formula>
    </cfRule>
  </conditionalFormatting>
  <conditionalFormatting sqref="D85">
    <cfRule type="cellIs" dxfId="1820" priority="1951" operator="notEqual">
      <formula>0</formula>
    </cfRule>
  </conditionalFormatting>
  <conditionalFormatting sqref="D86">
    <cfRule type="cellIs" dxfId="1819" priority="1950" operator="equal">
      <formula>0</formula>
    </cfRule>
  </conditionalFormatting>
  <conditionalFormatting sqref="D86">
    <cfRule type="cellIs" dxfId="1818" priority="1949" operator="notEqual">
      <formula>0</formula>
    </cfRule>
  </conditionalFormatting>
  <conditionalFormatting sqref="D83:D84">
    <cfRule type="cellIs" dxfId="1817" priority="1948" operator="equal">
      <formula>0</formula>
    </cfRule>
  </conditionalFormatting>
  <conditionalFormatting sqref="F389">
    <cfRule type="cellIs" dxfId="1816" priority="15" operator="equal">
      <formula>0</formula>
    </cfRule>
  </conditionalFormatting>
  <conditionalFormatting sqref="F389">
    <cfRule type="cellIs" dxfId="1815" priority="14" operator="notEqual">
      <formula>0</formula>
    </cfRule>
  </conditionalFormatting>
  <conditionalFormatting sqref="F390">
    <cfRule type="cellIs" dxfId="1814" priority="13" operator="equal">
      <formula>0</formula>
    </cfRule>
  </conditionalFormatting>
  <conditionalFormatting sqref="F390">
    <cfRule type="cellIs" dxfId="1813" priority="12" operator="notEqual">
      <formula>0</formula>
    </cfRule>
  </conditionalFormatting>
  <conditionalFormatting sqref="E83:E84">
    <cfRule type="cellIs" dxfId="1812" priority="1943" operator="equal">
      <formula>0</formula>
    </cfRule>
  </conditionalFormatting>
  <conditionalFormatting sqref="F83:F84">
    <cfRule type="cellIs" dxfId="1811" priority="1942" operator="equal">
      <formula>0</formula>
    </cfRule>
  </conditionalFormatting>
  <conditionalFormatting sqref="E85">
    <cfRule type="cellIs" dxfId="1810" priority="1940" operator="equal">
      <formula>0</formula>
    </cfRule>
  </conditionalFormatting>
  <conditionalFormatting sqref="E85">
    <cfRule type="cellIs" dxfId="1809" priority="1939" operator="notEqual">
      <formula>0</formula>
    </cfRule>
  </conditionalFormatting>
  <conditionalFormatting sqref="E86">
    <cfRule type="cellIs" dxfId="1808" priority="1938" operator="equal">
      <formula>0</formula>
    </cfRule>
  </conditionalFormatting>
  <conditionalFormatting sqref="E86">
    <cfRule type="cellIs" dxfId="1807" priority="1937" operator="notEqual">
      <formula>0</formula>
    </cfRule>
  </conditionalFormatting>
  <conditionalFormatting sqref="F85">
    <cfRule type="cellIs" dxfId="1806" priority="1936" operator="equal">
      <formula>0</formula>
    </cfRule>
  </conditionalFormatting>
  <conditionalFormatting sqref="F85">
    <cfRule type="cellIs" dxfId="1805" priority="1935" operator="notEqual">
      <formula>0</formula>
    </cfRule>
  </conditionalFormatting>
  <conditionalFormatting sqref="F86">
    <cfRule type="cellIs" dxfId="1804" priority="1934" operator="equal">
      <formula>0</formula>
    </cfRule>
  </conditionalFormatting>
  <conditionalFormatting sqref="F86">
    <cfRule type="cellIs" dxfId="1803" priority="1933" operator="notEqual">
      <formula>0</formula>
    </cfRule>
  </conditionalFormatting>
  <conditionalFormatting sqref="D87">
    <cfRule type="cellIs" dxfId="1802" priority="1932" operator="equal">
      <formula>0</formula>
    </cfRule>
  </conditionalFormatting>
  <conditionalFormatting sqref="D87">
    <cfRule type="cellIs" dxfId="1801" priority="1931" operator="notEqual">
      <formula>0</formula>
    </cfRule>
  </conditionalFormatting>
  <conditionalFormatting sqref="D88">
    <cfRule type="cellIs" dxfId="1800" priority="1930" operator="equal">
      <formula>0</formula>
    </cfRule>
  </conditionalFormatting>
  <conditionalFormatting sqref="D88">
    <cfRule type="cellIs" dxfId="1799" priority="1929" operator="notEqual">
      <formula>0</formula>
    </cfRule>
  </conditionalFormatting>
  <conditionalFormatting sqref="E87">
    <cfRule type="cellIs" dxfId="1798" priority="1928" operator="equal">
      <formula>0</formula>
    </cfRule>
  </conditionalFormatting>
  <conditionalFormatting sqref="E87">
    <cfRule type="cellIs" dxfId="1797" priority="1927" operator="notEqual">
      <formula>0</formula>
    </cfRule>
  </conditionalFormatting>
  <conditionalFormatting sqref="E88">
    <cfRule type="cellIs" dxfId="1796" priority="1926" operator="equal">
      <formula>0</formula>
    </cfRule>
  </conditionalFormatting>
  <conditionalFormatting sqref="E88">
    <cfRule type="cellIs" dxfId="1795" priority="1925" operator="notEqual">
      <formula>0</formula>
    </cfRule>
  </conditionalFormatting>
  <conditionalFormatting sqref="F87">
    <cfRule type="cellIs" dxfId="1794" priority="1924" operator="equal">
      <formula>0</formula>
    </cfRule>
  </conditionalFormatting>
  <conditionalFormatting sqref="F87">
    <cfRule type="cellIs" dxfId="1793" priority="1923" operator="notEqual">
      <formula>0</formula>
    </cfRule>
  </conditionalFormatting>
  <conditionalFormatting sqref="F88">
    <cfRule type="cellIs" dxfId="1792" priority="1922" operator="equal">
      <formula>0</formula>
    </cfRule>
  </conditionalFormatting>
  <conditionalFormatting sqref="F88">
    <cfRule type="cellIs" dxfId="1791" priority="1921" operator="notEqual">
      <formula>0</formula>
    </cfRule>
  </conditionalFormatting>
  <conditionalFormatting sqref="D89">
    <cfRule type="cellIs" dxfId="1790" priority="1920" operator="equal">
      <formula>0</formula>
    </cfRule>
  </conditionalFormatting>
  <conditionalFormatting sqref="D89">
    <cfRule type="cellIs" dxfId="1789" priority="1919" operator="notEqual">
      <formula>0</formula>
    </cfRule>
  </conditionalFormatting>
  <conditionalFormatting sqref="D90">
    <cfRule type="cellIs" dxfId="1788" priority="1918" operator="equal">
      <formula>0</formula>
    </cfRule>
  </conditionalFormatting>
  <conditionalFormatting sqref="D90">
    <cfRule type="cellIs" dxfId="1787" priority="1917" operator="notEqual">
      <formula>0</formula>
    </cfRule>
  </conditionalFormatting>
  <conditionalFormatting sqref="E89">
    <cfRule type="cellIs" dxfId="1786" priority="1916" operator="equal">
      <formula>0</formula>
    </cfRule>
  </conditionalFormatting>
  <conditionalFormatting sqref="E89">
    <cfRule type="cellIs" dxfId="1785" priority="1915" operator="notEqual">
      <formula>0</formula>
    </cfRule>
  </conditionalFormatting>
  <conditionalFormatting sqref="E90">
    <cfRule type="cellIs" dxfId="1784" priority="1914" operator="equal">
      <formula>0</formula>
    </cfRule>
  </conditionalFormatting>
  <conditionalFormatting sqref="E90">
    <cfRule type="cellIs" dxfId="1783" priority="1913" operator="notEqual">
      <formula>0</formula>
    </cfRule>
  </conditionalFormatting>
  <conditionalFormatting sqref="F89">
    <cfRule type="cellIs" dxfId="1782" priority="1912" operator="equal">
      <formula>0</formula>
    </cfRule>
  </conditionalFormatting>
  <conditionalFormatting sqref="F89">
    <cfRule type="cellIs" dxfId="1781" priority="1911" operator="notEqual">
      <formula>0</formula>
    </cfRule>
  </conditionalFormatting>
  <conditionalFormatting sqref="F90">
    <cfRule type="cellIs" dxfId="1780" priority="1910" operator="equal">
      <formula>0</formula>
    </cfRule>
  </conditionalFormatting>
  <conditionalFormatting sqref="F90">
    <cfRule type="cellIs" dxfId="1779" priority="1909" operator="notEqual">
      <formula>0</formula>
    </cfRule>
  </conditionalFormatting>
  <conditionalFormatting sqref="D91">
    <cfRule type="cellIs" dxfId="1778" priority="1908" operator="equal">
      <formula>0</formula>
    </cfRule>
  </conditionalFormatting>
  <conditionalFormatting sqref="D91">
    <cfRule type="cellIs" dxfId="1777" priority="1907" operator="notEqual">
      <formula>0</formula>
    </cfRule>
  </conditionalFormatting>
  <conditionalFormatting sqref="D92">
    <cfRule type="cellIs" dxfId="1776" priority="1906" operator="equal">
      <formula>0</formula>
    </cfRule>
  </conditionalFormatting>
  <conditionalFormatting sqref="D92">
    <cfRule type="cellIs" dxfId="1775" priority="1905" operator="notEqual">
      <formula>0</formula>
    </cfRule>
  </conditionalFormatting>
  <conditionalFormatting sqref="E91">
    <cfRule type="cellIs" dxfId="1774" priority="1904" operator="equal">
      <formula>0</formula>
    </cfRule>
  </conditionalFormatting>
  <conditionalFormatting sqref="E91">
    <cfRule type="cellIs" dxfId="1773" priority="1903" operator="notEqual">
      <formula>0</formula>
    </cfRule>
  </conditionalFormatting>
  <conditionalFormatting sqref="E92">
    <cfRule type="cellIs" dxfId="1772" priority="1902" operator="equal">
      <formula>0</formula>
    </cfRule>
  </conditionalFormatting>
  <conditionalFormatting sqref="E92">
    <cfRule type="cellIs" dxfId="1771" priority="1901" operator="notEqual">
      <formula>0</formula>
    </cfRule>
  </conditionalFormatting>
  <conditionalFormatting sqref="F91">
    <cfRule type="cellIs" dxfId="1770" priority="1900" operator="equal">
      <formula>0</formula>
    </cfRule>
  </conditionalFormatting>
  <conditionalFormatting sqref="F91">
    <cfRule type="cellIs" dxfId="1769" priority="1899" operator="notEqual">
      <formula>0</formula>
    </cfRule>
  </conditionalFormatting>
  <conditionalFormatting sqref="F92">
    <cfRule type="cellIs" dxfId="1768" priority="1898" operator="equal">
      <formula>0</formula>
    </cfRule>
  </conditionalFormatting>
  <conditionalFormatting sqref="F92">
    <cfRule type="cellIs" dxfId="1767" priority="1897" operator="notEqual">
      <formula>0</formula>
    </cfRule>
  </conditionalFormatting>
  <conditionalFormatting sqref="D93">
    <cfRule type="cellIs" dxfId="1766" priority="1896" operator="equal">
      <formula>0</formula>
    </cfRule>
  </conditionalFormatting>
  <conditionalFormatting sqref="D93">
    <cfRule type="cellIs" dxfId="1765" priority="1895" operator="notEqual">
      <formula>0</formula>
    </cfRule>
  </conditionalFormatting>
  <conditionalFormatting sqref="D94">
    <cfRule type="cellIs" dxfId="1764" priority="1894" operator="equal">
      <formula>0</formula>
    </cfRule>
  </conditionalFormatting>
  <conditionalFormatting sqref="D94">
    <cfRule type="cellIs" dxfId="1763" priority="1893" operator="notEqual">
      <formula>0</formula>
    </cfRule>
  </conditionalFormatting>
  <conditionalFormatting sqref="E93">
    <cfRule type="cellIs" dxfId="1762" priority="1892" operator="equal">
      <formula>0</formula>
    </cfRule>
  </conditionalFormatting>
  <conditionalFormatting sqref="E93">
    <cfRule type="cellIs" dxfId="1761" priority="1891" operator="notEqual">
      <formula>0</formula>
    </cfRule>
  </conditionalFormatting>
  <conditionalFormatting sqref="E94">
    <cfRule type="cellIs" dxfId="1760" priority="1890" operator="equal">
      <formula>0</formula>
    </cfRule>
  </conditionalFormatting>
  <conditionalFormatting sqref="E94">
    <cfRule type="cellIs" dxfId="1759" priority="1889" operator="notEqual">
      <formula>0</formula>
    </cfRule>
  </conditionalFormatting>
  <conditionalFormatting sqref="F93">
    <cfRule type="cellIs" dxfId="1758" priority="1888" operator="equal">
      <formula>0</formula>
    </cfRule>
  </conditionalFormatting>
  <conditionalFormatting sqref="F93">
    <cfRule type="cellIs" dxfId="1757" priority="1887" operator="notEqual">
      <formula>0</formula>
    </cfRule>
  </conditionalFormatting>
  <conditionalFormatting sqref="F94">
    <cfRule type="cellIs" dxfId="1756" priority="1886" operator="equal">
      <formula>0</formula>
    </cfRule>
  </conditionalFormatting>
  <conditionalFormatting sqref="F94">
    <cfRule type="cellIs" dxfId="1755" priority="1885" operator="notEqual">
      <formula>0</formula>
    </cfRule>
  </conditionalFormatting>
  <conditionalFormatting sqref="D95">
    <cfRule type="cellIs" dxfId="1754" priority="1884" operator="equal">
      <formula>0</formula>
    </cfRule>
  </conditionalFormatting>
  <conditionalFormatting sqref="D95">
    <cfRule type="cellIs" dxfId="1753" priority="1883" operator="notEqual">
      <formula>0</formula>
    </cfRule>
  </conditionalFormatting>
  <conditionalFormatting sqref="D96">
    <cfRule type="cellIs" dxfId="1752" priority="1882" operator="equal">
      <formula>0</formula>
    </cfRule>
  </conditionalFormatting>
  <conditionalFormatting sqref="D96">
    <cfRule type="cellIs" dxfId="1751" priority="1881" operator="notEqual">
      <formula>0</formula>
    </cfRule>
  </conditionalFormatting>
  <conditionalFormatting sqref="E95">
    <cfRule type="cellIs" dxfId="1750" priority="1880" operator="equal">
      <formula>0</formula>
    </cfRule>
  </conditionalFormatting>
  <conditionalFormatting sqref="E95">
    <cfRule type="cellIs" dxfId="1749" priority="1879" operator="notEqual">
      <formula>0</formula>
    </cfRule>
  </conditionalFormatting>
  <conditionalFormatting sqref="E96">
    <cfRule type="cellIs" dxfId="1748" priority="1878" operator="equal">
      <formula>0</formula>
    </cfRule>
  </conditionalFormatting>
  <conditionalFormatting sqref="E96">
    <cfRule type="cellIs" dxfId="1747" priority="1877" operator="notEqual">
      <formula>0</formula>
    </cfRule>
  </conditionalFormatting>
  <conditionalFormatting sqref="F95">
    <cfRule type="cellIs" dxfId="1746" priority="1876" operator="equal">
      <formula>0</formula>
    </cfRule>
  </conditionalFormatting>
  <conditionalFormatting sqref="F95">
    <cfRule type="cellIs" dxfId="1745" priority="1875" operator="notEqual">
      <formula>0</formula>
    </cfRule>
  </conditionalFormatting>
  <conditionalFormatting sqref="F96">
    <cfRule type="cellIs" dxfId="1744" priority="1874" operator="equal">
      <formula>0</formula>
    </cfRule>
  </conditionalFormatting>
  <conditionalFormatting sqref="F96">
    <cfRule type="cellIs" dxfId="1743" priority="1873" operator="notEqual">
      <formula>0</formula>
    </cfRule>
  </conditionalFormatting>
  <conditionalFormatting sqref="D97">
    <cfRule type="cellIs" dxfId="1742" priority="1872" operator="equal">
      <formula>0</formula>
    </cfRule>
  </conditionalFormatting>
  <conditionalFormatting sqref="D97">
    <cfRule type="cellIs" dxfId="1741" priority="1871" operator="notEqual">
      <formula>0</formula>
    </cfRule>
  </conditionalFormatting>
  <conditionalFormatting sqref="D98">
    <cfRule type="cellIs" dxfId="1740" priority="1870" operator="equal">
      <formula>0</formula>
    </cfRule>
  </conditionalFormatting>
  <conditionalFormatting sqref="D98">
    <cfRule type="cellIs" dxfId="1739" priority="1869" operator="notEqual">
      <formula>0</formula>
    </cfRule>
  </conditionalFormatting>
  <conditionalFormatting sqref="E97">
    <cfRule type="cellIs" dxfId="1738" priority="1868" operator="equal">
      <formula>0</formula>
    </cfRule>
  </conditionalFormatting>
  <conditionalFormatting sqref="E97">
    <cfRule type="cellIs" dxfId="1737" priority="1867" operator="notEqual">
      <formula>0</formula>
    </cfRule>
  </conditionalFormatting>
  <conditionalFormatting sqref="E98">
    <cfRule type="cellIs" dxfId="1736" priority="1866" operator="equal">
      <formula>0</formula>
    </cfRule>
  </conditionalFormatting>
  <conditionalFormatting sqref="E98">
    <cfRule type="cellIs" dxfId="1735" priority="1865" operator="notEqual">
      <formula>0</formula>
    </cfRule>
  </conditionalFormatting>
  <conditionalFormatting sqref="F97">
    <cfRule type="cellIs" dxfId="1734" priority="1864" operator="equal">
      <formula>0</formula>
    </cfRule>
  </conditionalFormatting>
  <conditionalFormatting sqref="F97">
    <cfRule type="cellIs" dxfId="1733" priority="1863" operator="notEqual">
      <formula>0</formula>
    </cfRule>
  </conditionalFormatting>
  <conditionalFormatting sqref="F98">
    <cfRule type="cellIs" dxfId="1732" priority="1862" operator="equal">
      <formula>0</formula>
    </cfRule>
  </conditionalFormatting>
  <conditionalFormatting sqref="F98">
    <cfRule type="cellIs" dxfId="1731" priority="1861" operator="notEqual">
      <formula>0</formula>
    </cfRule>
  </conditionalFormatting>
  <conditionalFormatting sqref="G99">
    <cfRule type="cellIs" dxfId="1730" priority="1860" operator="equal">
      <formula>0</formula>
    </cfRule>
  </conditionalFormatting>
  <conditionalFormatting sqref="G99">
    <cfRule type="cellIs" dxfId="1729" priority="1859" operator="notEqual">
      <formula>0</formula>
    </cfRule>
  </conditionalFormatting>
  <conditionalFormatting sqref="G100">
    <cfRule type="cellIs" dxfId="1728" priority="1858" operator="equal">
      <formula>0</formula>
    </cfRule>
  </conditionalFormatting>
  <conditionalFormatting sqref="G100">
    <cfRule type="cellIs" dxfId="1727" priority="1857" operator="notEqual">
      <formula>0</formula>
    </cfRule>
  </conditionalFormatting>
  <conditionalFormatting sqref="D99">
    <cfRule type="cellIs" dxfId="1726" priority="1856" operator="equal">
      <formula>0</formula>
    </cfRule>
  </conditionalFormatting>
  <conditionalFormatting sqref="D99">
    <cfRule type="cellIs" dxfId="1725" priority="1855" operator="notEqual">
      <formula>0</formula>
    </cfRule>
  </conditionalFormatting>
  <conditionalFormatting sqref="D100">
    <cfRule type="cellIs" dxfId="1724" priority="1854" operator="equal">
      <formula>0</formula>
    </cfRule>
  </conditionalFormatting>
  <conditionalFormatting sqref="D100">
    <cfRule type="cellIs" dxfId="1723" priority="1853" operator="notEqual">
      <formula>0</formula>
    </cfRule>
  </conditionalFormatting>
  <conditionalFormatting sqref="E99">
    <cfRule type="cellIs" dxfId="1722" priority="1852" operator="equal">
      <formula>0</formula>
    </cfRule>
  </conditionalFormatting>
  <conditionalFormatting sqref="E99">
    <cfRule type="cellIs" dxfId="1721" priority="1851" operator="notEqual">
      <formula>0</formula>
    </cfRule>
  </conditionalFormatting>
  <conditionalFormatting sqref="E100">
    <cfRule type="cellIs" dxfId="1720" priority="1850" operator="equal">
      <formula>0</formula>
    </cfRule>
  </conditionalFormatting>
  <conditionalFormatting sqref="E100">
    <cfRule type="cellIs" dxfId="1719" priority="1849" operator="notEqual">
      <formula>0</formula>
    </cfRule>
  </conditionalFormatting>
  <conditionalFormatting sqref="F99">
    <cfRule type="cellIs" dxfId="1718" priority="1848" operator="equal">
      <formula>0</formula>
    </cfRule>
  </conditionalFormatting>
  <conditionalFormatting sqref="F99">
    <cfRule type="cellIs" dxfId="1717" priority="1847" operator="notEqual">
      <formula>0</formula>
    </cfRule>
  </conditionalFormatting>
  <conditionalFormatting sqref="G102">
    <cfRule type="cellIs" dxfId="1716" priority="1842" operator="equal">
      <formula>0</formula>
    </cfRule>
  </conditionalFormatting>
  <conditionalFormatting sqref="G102">
    <cfRule type="cellIs" dxfId="1715" priority="1841" operator="notEqual">
      <formula>0</formula>
    </cfRule>
  </conditionalFormatting>
  <conditionalFormatting sqref="E101">
    <cfRule type="cellIs" dxfId="1714" priority="1840" operator="equal">
      <formula>0</formula>
    </cfRule>
  </conditionalFormatting>
  <conditionalFormatting sqref="E101">
    <cfRule type="cellIs" dxfId="1713" priority="1839" operator="notEqual">
      <formula>0</formula>
    </cfRule>
  </conditionalFormatting>
  <conditionalFormatting sqref="E102">
    <cfRule type="cellIs" dxfId="1712" priority="1838" operator="equal">
      <formula>0</formula>
    </cfRule>
  </conditionalFormatting>
  <conditionalFormatting sqref="E102">
    <cfRule type="cellIs" dxfId="1711" priority="1837" operator="notEqual">
      <formula>0</formula>
    </cfRule>
  </conditionalFormatting>
  <conditionalFormatting sqref="F101">
    <cfRule type="cellIs" dxfId="1710" priority="1836" operator="equal">
      <formula>0</formula>
    </cfRule>
  </conditionalFormatting>
  <conditionalFormatting sqref="F101">
    <cfRule type="cellIs" dxfId="1709" priority="1835" operator="notEqual">
      <formula>0</formula>
    </cfRule>
  </conditionalFormatting>
  <conditionalFormatting sqref="F102">
    <cfRule type="cellIs" dxfId="1708" priority="1834" operator="equal">
      <formula>0</formula>
    </cfRule>
  </conditionalFormatting>
  <conditionalFormatting sqref="F102">
    <cfRule type="cellIs" dxfId="1707" priority="1833" operator="notEqual">
      <formula>0</formula>
    </cfRule>
  </conditionalFormatting>
  <conditionalFormatting sqref="D105">
    <cfRule type="cellIs" dxfId="1706" priority="1832" operator="equal">
      <formula>0</formula>
    </cfRule>
  </conditionalFormatting>
  <conditionalFormatting sqref="D105">
    <cfRule type="cellIs" dxfId="1705" priority="1831" operator="notEqual">
      <formula>0</formula>
    </cfRule>
  </conditionalFormatting>
  <conditionalFormatting sqref="D106">
    <cfRule type="cellIs" dxfId="1704" priority="1830" operator="equal">
      <formula>0</formula>
    </cfRule>
  </conditionalFormatting>
  <conditionalFormatting sqref="D106">
    <cfRule type="cellIs" dxfId="1703" priority="1829" operator="notEqual">
      <formula>0</formula>
    </cfRule>
  </conditionalFormatting>
  <conditionalFormatting sqref="D103:D104">
    <cfRule type="cellIs" dxfId="1702" priority="1828" operator="equal">
      <formula>0</formula>
    </cfRule>
  </conditionalFormatting>
  <conditionalFormatting sqref="E105">
    <cfRule type="cellIs" dxfId="1701" priority="1827" operator="equal">
      <formula>0</formula>
    </cfRule>
  </conditionalFormatting>
  <conditionalFormatting sqref="E105">
    <cfRule type="cellIs" dxfId="1700" priority="1826" operator="notEqual">
      <formula>0</formula>
    </cfRule>
  </conditionalFormatting>
  <conditionalFormatting sqref="E106">
    <cfRule type="cellIs" dxfId="1699" priority="1825" operator="equal">
      <formula>0</formula>
    </cfRule>
  </conditionalFormatting>
  <conditionalFormatting sqref="E106">
    <cfRule type="cellIs" dxfId="1698" priority="1824" operator="notEqual">
      <formula>0</formula>
    </cfRule>
  </conditionalFormatting>
  <conditionalFormatting sqref="D107">
    <cfRule type="cellIs" dxfId="1697" priority="1819" operator="equal">
      <formula>0</formula>
    </cfRule>
  </conditionalFormatting>
  <conditionalFormatting sqref="D107">
    <cfRule type="cellIs" dxfId="1696" priority="1818" operator="notEqual">
      <formula>0</formula>
    </cfRule>
  </conditionalFormatting>
  <conditionalFormatting sqref="D108">
    <cfRule type="cellIs" dxfId="1695" priority="1817" operator="equal">
      <formula>0</formula>
    </cfRule>
  </conditionalFormatting>
  <conditionalFormatting sqref="D108">
    <cfRule type="cellIs" dxfId="1694" priority="1816" operator="notEqual">
      <formula>0</formula>
    </cfRule>
  </conditionalFormatting>
  <conditionalFormatting sqref="E107">
    <cfRule type="cellIs" dxfId="1693" priority="1815" operator="equal">
      <formula>0</formula>
    </cfRule>
  </conditionalFormatting>
  <conditionalFormatting sqref="E107">
    <cfRule type="cellIs" dxfId="1692" priority="1814" operator="notEqual">
      <formula>0</formula>
    </cfRule>
  </conditionalFormatting>
  <conditionalFormatting sqref="E108">
    <cfRule type="cellIs" dxfId="1691" priority="1813" operator="equal">
      <formula>0</formula>
    </cfRule>
  </conditionalFormatting>
  <conditionalFormatting sqref="E108">
    <cfRule type="cellIs" dxfId="1690" priority="1812" operator="notEqual">
      <formula>0</formula>
    </cfRule>
  </conditionalFormatting>
  <conditionalFormatting sqref="D109">
    <cfRule type="cellIs" dxfId="1689" priority="1807" operator="equal">
      <formula>0</formula>
    </cfRule>
  </conditionalFormatting>
  <conditionalFormatting sqref="D109">
    <cfRule type="cellIs" dxfId="1688" priority="1806" operator="notEqual">
      <formula>0</formula>
    </cfRule>
  </conditionalFormatting>
  <conditionalFormatting sqref="D110">
    <cfRule type="cellIs" dxfId="1687" priority="1805" operator="equal">
      <formula>0</formula>
    </cfRule>
  </conditionalFormatting>
  <conditionalFormatting sqref="D110">
    <cfRule type="cellIs" dxfId="1686" priority="1804" operator="notEqual">
      <formula>0</formula>
    </cfRule>
  </conditionalFormatting>
  <conditionalFormatting sqref="E109">
    <cfRule type="cellIs" dxfId="1685" priority="1803" operator="equal">
      <formula>0</formula>
    </cfRule>
  </conditionalFormatting>
  <conditionalFormatting sqref="E109">
    <cfRule type="cellIs" dxfId="1684" priority="1802" operator="notEqual">
      <formula>0</formula>
    </cfRule>
  </conditionalFormatting>
  <conditionalFormatting sqref="E110">
    <cfRule type="cellIs" dxfId="1683" priority="1801" operator="equal">
      <formula>0</formula>
    </cfRule>
  </conditionalFormatting>
  <conditionalFormatting sqref="E110">
    <cfRule type="cellIs" dxfId="1682" priority="1800" operator="notEqual">
      <formula>0</formula>
    </cfRule>
  </conditionalFormatting>
  <conditionalFormatting sqref="F105">
    <cfRule type="cellIs" dxfId="1681" priority="1795" operator="equal">
      <formula>0</formula>
    </cfRule>
  </conditionalFormatting>
  <conditionalFormatting sqref="F105">
    <cfRule type="cellIs" dxfId="1680" priority="1794" operator="notEqual">
      <formula>0</formula>
    </cfRule>
  </conditionalFormatting>
  <conditionalFormatting sqref="F106">
    <cfRule type="cellIs" dxfId="1679" priority="1793" operator="equal">
      <formula>0</formula>
    </cfRule>
  </conditionalFormatting>
  <conditionalFormatting sqref="F106">
    <cfRule type="cellIs" dxfId="1678" priority="1792" operator="notEqual">
      <formula>0</formula>
    </cfRule>
  </conditionalFormatting>
  <conditionalFormatting sqref="F107">
    <cfRule type="cellIs" dxfId="1677" priority="1791" operator="equal">
      <formula>0</formula>
    </cfRule>
  </conditionalFormatting>
  <conditionalFormatting sqref="F107">
    <cfRule type="cellIs" dxfId="1676" priority="1790" operator="notEqual">
      <formula>0</formula>
    </cfRule>
  </conditionalFormatting>
  <conditionalFormatting sqref="F108">
    <cfRule type="cellIs" dxfId="1675" priority="1789" operator="equal">
      <formula>0</formula>
    </cfRule>
  </conditionalFormatting>
  <conditionalFormatting sqref="F108">
    <cfRule type="cellIs" dxfId="1674" priority="1788" operator="notEqual">
      <formula>0</formula>
    </cfRule>
  </conditionalFormatting>
  <conditionalFormatting sqref="G111">
    <cfRule type="cellIs" dxfId="1673" priority="1783" operator="equal">
      <formula>0</formula>
    </cfRule>
  </conditionalFormatting>
  <conditionalFormatting sqref="G111">
    <cfRule type="cellIs" dxfId="1672" priority="1782" operator="notEqual">
      <formula>0</formula>
    </cfRule>
  </conditionalFormatting>
  <conditionalFormatting sqref="G112">
    <cfRule type="cellIs" dxfId="1671" priority="1781" operator="equal">
      <formula>0</formula>
    </cfRule>
  </conditionalFormatting>
  <conditionalFormatting sqref="G112">
    <cfRule type="cellIs" dxfId="1670" priority="1780" operator="notEqual">
      <formula>0</formula>
    </cfRule>
  </conditionalFormatting>
  <conditionalFormatting sqref="D111">
    <cfRule type="cellIs" dxfId="1669" priority="1779" operator="equal">
      <formula>0</formula>
    </cfRule>
  </conditionalFormatting>
  <conditionalFormatting sqref="D111">
    <cfRule type="cellIs" dxfId="1668" priority="1778" operator="notEqual">
      <formula>0</formula>
    </cfRule>
  </conditionalFormatting>
  <conditionalFormatting sqref="D112">
    <cfRule type="cellIs" dxfId="1667" priority="1777" operator="equal">
      <formula>0</formula>
    </cfRule>
  </conditionalFormatting>
  <conditionalFormatting sqref="D112">
    <cfRule type="cellIs" dxfId="1666" priority="1776" operator="notEqual">
      <formula>0</formula>
    </cfRule>
  </conditionalFormatting>
  <conditionalFormatting sqref="E111">
    <cfRule type="cellIs" dxfId="1665" priority="1775" operator="equal">
      <formula>0</formula>
    </cfRule>
  </conditionalFormatting>
  <conditionalFormatting sqref="E111">
    <cfRule type="cellIs" dxfId="1664" priority="1774" operator="notEqual">
      <formula>0</formula>
    </cfRule>
  </conditionalFormatting>
  <conditionalFormatting sqref="E112">
    <cfRule type="cellIs" dxfId="1663" priority="1773" operator="equal">
      <formula>0</formula>
    </cfRule>
  </conditionalFormatting>
  <conditionalFormatting sqref="E112">
    <cfRule type="cellIs" dxfId="1662" priority="1772" operator="notEqual">
      <formula>0</formula>
    </cfRule>
  </conditionalFormatting>
  <conditionalFormatting sqref="F111">
    <cfRule type="cellIs" dxfId="1661" priority="1771" operator="equal">
      <formula>0</formula>
    </cfRule>
  </conditionalFormatting>
  <conditionalFormatting sqref="F111">
    <cfRule type="cellIs" dxfId="1660" priority="1770" operator="notEqual">
      <formula>0</formula>
    </cfRule>
  </conditionalFormatting>
  <conditionalFormatting sqref="F112">
    <cfRule type="cellIs" dxfId="1659" priority="1769" operator="equal">
      <formula>0</formula>
    </cfRule>
  </conditionalFormatting>
  <conditionalFormatting sqref="F112">
    <cfRule type="cellIs" dxfId="1658" priority="1768" operator="notEqual">
      <formula>0</formula>
    </cfRule>
  </conditionalFormatting>
  <conditionalFormatting sqref="G113">
    <cfRule type="cellIs" dxfId="1657" priority="1767" operator="equal">
      <formula>0</formula>
    </cfRule>
  </conditionalFormatting>
  <conditionalFormatting sqref="G113">
    <cfRule type="cellIs" dxfId="1656" priority="1766" operator="notEqual">
      <formula>0</formula>
    </cfRule>
  </conditionalFormatting>
  <conditionalFormatting sqref="G114">
    <cfRule type="cellIs" dxfId="1655" priority="1765" operator="equal">
      <formula>0</formula>
    </cfRule>
  </conditionalFormatting>
  <conditionalFormatting sqref="G114">
    <cfRule type="cellIs" dxfId="1654" priority="1764" operator="notEqual">
      <formula>0</formula>
    </cfRule>
  </conditionalFormatting>
  <conditionalFormatting sqref="D113">
    <cfRule type="cellIs" dxfId="1653" priority="1763" operator="equal">
      <formula>0</formula>
    </cfRule>
  </conditionalFormatting>
  <conditionalFormatting sqref="D113">
    <cfRule type="cellIs" dxfId="1652" priority="1762" operator="notEqual">
      <formula>0</formula>
    </cfRule>
  </conditionalFormatting>
  <conditionalFormatting sqref="D114">
    <cfRule type="cellIs" dxfId="1651" priority="1761" operator="equal">
      <formula>0</formula>
    </cfRule>
  </conditionalFormatting>
  <conditionalFormatting sqref="D114">
    <cfRule type="cellIs" dxfId="1650" priority="1760" operator="notEqual">
      <formula>0</formula>
    </cfRule>
  </conditionalFormatting>
  <conditionalFormatting sqref="E113">
    <cfRule type="cellIs" dxfId="1649" priority="1759" operator="equal">
      <formula>0</formula>
    </cfRule>
  </conditionalFormatting>
  <conditionalFormatting sqref="E113">
    <cfRule type="cellIs" dxfId="1648" priority="1758" operator="notEqual">
      <formula>0</formula>
    </cfRule>
  </conditionalFormatting>
  <conditionalFormatting sqref="E114">
    <cfRule type="cellIs" dxfId="1647" priority="1757" operator="equal">
      <formula>0</formula>
    </cfRule>
  </conditionalFormatting>
  <conditionalFormatting sqref="E114">
    <cfRule type="cellIs" dxfId="1646" priority="1756" operator="notEqual">
      <formula>0</formula>
    </cfRule>
  </conditionalFormatting>
  <conditionalFormatting sqref="F113">
    <cfRule type="cellIs" dxfId="1645" priority="1755" operator="equal">
      <formula>0</formula>
    </cfRule>
  </conditionalFormatting>
  <conditionalFormatting sqref="F113">
    <cfRule type="cellIs" dxfId="1644" priority="1754" operator="notEqual">
      <formula>0</formula>
    </cfRule>
  </conditionalFormatting>
  <conditionalFormatting sqref="F114">
    <cfRule type="cellIs" dxfId="1643" priority="1753" operator="equal">
      <formula>0</formula>
    </cfRule>
  </conditionalFormatting>
  <conditionalFormatting sqref="F114">
    <cfRule type="cellIs" dxfId="1642" priority="1752" operator="notEqual">
      <formula>0</formula>
    </cfRule>
  </conditionalFormatting>
  <conditionalFormatting sqref="E103:E104">
    <cfRule type="cellIs" dxfId="1641" priority="1751" operator="equal">
      <formula>0</formula>
    </cfRule>
  </conditionalFormatting>
  <conditionalFormatting sqref="F103:F104">
    <cfRule type="cellIs" dxfId="1640" priority="1750" operator="equal">
      <formula>0</formula>
    </cfRule>
  </conditionalFormatting>
  <conditionalFormatting sqref="G103:G104">
    <cfRule type="cellIs" dxfId="1639" priority="1749" operator="equal">
      <formula>0</formula>
    </cfRule>
  </conditionalFormatting>
  <conditionalFormatting sqref="D117">
    <cfRule type="cellIs" dxfId="1638" priority="1748" operator="equal">
      <formula>0</formula>
    </cfRule>
  </conditionalFormatting>
  <conditionalFormatting sqref="D117">
    <cfRule type="cellIs" dxfId="1637" priority="1747" operator="notEqual">
      <formula>0</formula>
    </cfRule>
  </conditionalFormatting>
  <conditionalFormatting sqref="D118">
    <cfRule type="cellIs" dxfId="1636" priority="1746" operator="equal">
      <formula>0</formula>
    </cfRule>
  </conditionalFormatting>
  <conditionalFormatting sqref="D118">
    <cfRule type="cellIs" dxfId="1635" priority="1745" operator="notEqual">
      <formula>0</formula>
    </cfRule>
  </conditionalFormatting>
  <conditionalFormatting sqref="D115:D116">
    <cfRule type="cellIs" dxfId="1634" priority="1744" operator="equal">
      <formula>0</formula>
    </cfRule>
  </conditionalFormatting>
  <conditionalFormatting sqref="D119">
    <cfRule type="cellIs" dxfId="1633" priority="1743" operator="equal">
      <formula>0</formula>
    </cfRule>
  </conditionalFormatting>
  <conditionalFormatting sqref="D119">
    <cfRule type="cellIs" dxfId="1632" priority="1742" operator="notEqual">
      <formula>0</formula>
    </cfRule>
  </conditionalFormatting>
  <conditionalFormatting sqref="D120">
    <cfRule type="cellIs" dxfId="1631" priority="1741" operator="equal">
      <formula>0</formula>
    </cfRule>
  </conditionalFormatting>
  <conditionalFormatting sqref="D120">
    <cfRule type="cellIs" dxfId="1630" priority="1740" operator="notEqual">
      <formula>0</formula>
    </cfRule>
  </conditionalFormatting>
  <conditionalFormatting sqref="E115:E116">
    <cfRule type="cellIs" dxfId="1629" priority="1737" operator="equal">
      <formula>0</formula>
    </cfRule>
  </conditionalFormatting>
  <conditionalFormatting sqref="F115:F116">
    <cfRule type="cellIs" dxfId="1628" priority="1736" operator="equal">
      <formula>0</formula>
    </cfRule>
  </conditionalFormatting>
  <conditionalFormatting sqref="G115:G116">
    <cfRule type="cellIs" dxfId="1627" priority="1735" operator="equal">
      <formula>0</formula>
    </cfRule>
  </conditionalFormatting>
  <conditionalFormatting sqref="G79:G80">
    <cfRule type="cellIs" dxfId="1626" priority="1734" operator="equal">
      <formula>0</formula>
    </cfRule>
  </conditionalFormatting>
  <conditionalFormatting sqref="G83:G84">
    <cfRule type="cellIs" dxfId="1625" priority="1733" operator="equal">
      <formula>0</formula>
    </cfRule>
  </conditionalFormatting>
  <conditionalFormatting sqref="G69:G70">
    <cfRule type="cellIs" dxfId="1624" priority="1732" operator="equal">
      <formula>0</formula>
    </cfRule>
  </conditionalFormatting>
  <conditionalFormatting sqref="G61:G62">
    <cfRule type="cellIs" dxfId="1623" priority="1731" operator="equal">
      <formula>0</formula>
    </cfRule>
  </conditionalFormatting>
  <conditionalFormatting sqref="E117">
    <cfRule type="cellIs" dxfId="1622" priority="1730" operator="equal">
      <formula>0</formula>
    </cfRule>
  </conditionalFormatting>
  <conditionalFormatting sqref="E117">
    <cfRule type="cellIs" dxfId="1621" priority="1729" operator="notEqual">
      <formula>0</formula>
    </cfRule>
  </conditionalFormatting>
  <conditionalFormatting sqref="E118">
    <cfRule type="cellIs" dxfId="1620" priority="1728" operator="equal">
      <formula>0</formula>
    </cfRule>
  </conditionalFormatting>
  <conditionalFormatting sqref="E118">
    <cfRule type="cellIs" dxfId="1619" priority="1727" operator="notEqual">
      <formula>0</formula>
    </cfRule>
  </conditionalFormatting>
  <conditionalFormatting sqref="F117">
    <cfRule type="cellIs" dxfId="1618" priority="1726" operator="equal">
      <formula>0</formula>
    </cfRule>
  </conditionalFormatting>
  <conditionalFormatting sqref="F117">
    <cfRule type="cellIs" dxfId="1617" priority="1725" operator="notEqual">
      <formula>0</formula>
    </cfRule>
  </conditionalFormatting>
  <conditionalFormatting sqref="F118">
    <cfRule type="cellIs" dxfId="1616" priority="1724" operator="equal">
      <formula>0</formula>
    </cfRule>
  </conditionalFormatting>
  <conditionalFormatting sqref="F118">
    <cfRule type="cellIs" dxfId="1615" priority="1723" operator="notEqual">
      <formula>0</formula>
    </cfRule>
  </conditionalFormatting>
  <conditionalFormatting sqref="E119">
    <cfRule type="cellIs" dxfId="1614" priority="1722" operator="equal">
      <formula>0</formula>
    </cfRule>
  </conditionalFormatting>
  <conditionalFormatting sqref="E119">
    <cfRule type="cellIs" dxfId="1613" priority="1721" operator="notEqual">
      <formula>0</formula>
    </cfRule>
  </conditionalFormatting>
  <conditionalFormatting sqref="E120">
    <cfRule type="cellIs" dxfId="1612" priority="1720" operator="equal">
      <formula>0</formula>
    </cfRule>
  </conditionalFormatting>
  <conditionalFormatting sqref="E120">
    <cfRule type="cellIs" dxfId="1611" priority="1719" operator="notEqual">
      <formula>0</formula>
    </cfRule>
  </conditionalFormatting>
  <conditionalFormatting sqref="F119">
    <cfRule type="cellIs" dxfId="1610" priority="1718" operator="equal">
      <formula>0</formula>
    </cfRule>
  </conditionalFormatting>
  <conditionalFormatting sqref="F119">
    <cfRule type="cellIs" dxfId="1609" priority="1717" operator="notEqual">
      <formula>0</formula>
    </cfRule>
  </conditionalFormatting>
  <conditionalFormatting sqref="F120">
    <cfRule type="cellIs" dxfId="1608" priority="1716" operator="equal">
      <formula>0</formula>
    </cfRule>
  </conditionalFormatting>
  <conditionalFormatting sqref="F120">
    <cfRule type="cellIs" dxfId="1607" priority="1715" operator="notEqual">
      <formula>0</formula>
    </cfRule>
  </conditionalFormatting>
  <conditionalFormatting sqref="D123">
    <cfRule type="cellIs" dxfId="1606" priority="1714" operator="equal">
      <formula>0</formula>
    </cfRule>
  </conditionalFormatting>
  <conditionalFormatting sqref="D123">
    <cfRule type="cellIs" dxfId="1605" priority="1713" operator="notEqual">
      <formula>0</formula>
    </cfRule>
  </conditionalFormatting>
  <conditionalFormatting sqref="D124">
    <cfRule type="cellIs" dxfId="1604" priority="1712" operator="equal">
      <formula>0</formula>
    </cfRule>
  </conditionalFormatting>
  <conditionalFormatting sqref="D124">
    <cfRule type="cellIs" dxfId="1603" priority="1711" operator="notEqual">
      <formula>0</formula>
    </cfRule>
  </conditionalFormatting>
  <conditionalFormatting sqref="D121:D122">
    <cfRule type="cellIs" dxfId="1602" priority="1710" operator="equal">
      <formula>0</formula>
    </cfRule>
  </conditionalFormatting>
  <conditionalFormatting sqref="E121:E122">
    <cfRule type="cellIs" dxfId="1601" priority="1709" operator="equal">
      <formula>0</formula>
    </cfRule>
  </conditionalFormatting>
  <conditionalFormatting sqref="F121:F122">
    <cfRule type="cellIs" dxfId="1600" priority="1707" operator="equal">
      <formula>0</formula>
    </cfRule>
  </conditionalFormatting>
  <conditionalFormatting sqref="G121:G122">
    <cfRule type="cellIs" dxfId="1599" priority="1706" operator="equal">
      <formula>0</formula>
    </cfRule>
  </conditionalFormatting>
  <conditionalFormatting sqref="E123">
    <cfRule type="cellIs" dxfId="1598" priority="1705" operator="equal">
      <formula>0</formula>
    </cfRule>
  </conditionalFormatting>
  <conditionalFormatting sqref="E123">
    <cfRule type="cellIs" dxfId="1597" priority="1704" operator="notEqual">
      <formula>0</formula>
    </cfRule>
  </conditionalFormatting>
  <conditionalFormatting sqref="E124">
    <cfRule type="cellIs" dxfId="1596" priority="1703" operator="equal">
      <formula>0</formula>
    </cfRule>
  </conditionalFormatting>
  <conditionalFormatting sqref="E124">
    <cfRule type="cellIs" dxfId="1595" priority="1702" operator="notEqual">
      <formula>0</formula>
    </cfRule>
  </conditionalFormatting>
  <conditionalFormatting sqref="F123">
    <cfRule type="cellIs" dxfId="1594" priority="1701" operator="equal">
      <formula>0</formula>
    </cfRule>
  </conditionalFormatting>
  <conditionalFormatting sqref="F123">
    <cfRule type="cellIs" dxfId="1593" priority="1700" operator="notEqual">
      <formula>0</formula>
    </cfRule>
  </conditionalFormatting>
  <conditionalFormatting sqref="F124">
    <cfRule type="cellIs" dxfId="1592" priority="1699" operator="equal">
      <formula>0</formula>
    </cfRule>
  </conditionalFormatting>
  <conditionalFormatting sqref="F124">
    <cfRule type="cellIs" dxfId="1591" priority="1698" operator="notEqual">
      <formula>0</formula>
    </cfRule>
  </conditionalFormatting>
  <conditionalFormatting sqref="D125:F125">
    <cfRule type="cellIs" dxfId="1590" priority="1697" operator="equal">
      <formula>0</formula>
    </cfRule>
  </conditionalFormatting>
  <conditionalFormatting sqref="D125:F125">
    <cfRule type="cellIs" dxfId="1589" priority="1696" operator="notEqual">
      <formula>0</formula>
    </cfRule>
  </conditionalFormatting>
  <conditionalFormatting sqref="D126:F126">
    <cfRule type="cellIs" dxfId="1588" priority="1695" operator="equal">
      <formula>0</formula>
    </cfRule>
  </conditionalFormatting>
  <conditionalFormatting sqref="D126:F126">
    <cfRule type="cellIs" dxfId="1587" priority="1694" operator="notEqual">
      <formula>0</formula>
    </cfRule>
  </conditionalFormatting>
  <conditionalFormatting sqref="G127">
    <cfRule type="cellIs" dxfId="1586" priority="1693" operator="equal">
      <formula>0</formula>
    </cfRule>
  </conditionalFormatting>
  <conditionalFormatting sqref="G127">
    <cfRule type="cellIs" dxfId="1585" priority="1692" operator="notEqual">
      <formula>0</formula>
    </cfRule>
  </conditionalFormatting>
  <conditionalFormatting sqref="G128">
    <cfRule type="cellIs" dxfId="1584" priority="1691" operator="equal">
      <formula>0</formula>
    </cfRule>
  </conditionalFormatting>
  <conditionalFormatting sqref="G128">
    <cfRule type="cellIs" dxfId="1583" priority="1690" operator="notEqual">
      <formula>0</formula>
    </cfRule>
  </conditionalFormatting>
  <conditionalFormatting sqref="D127:F127">
    <cfRule type="cellIs" dxfId="1582" priority="1689" operator="equal">
      <formula>0</formula>
    </cfRule>
  </conditionalFormatting>
  <conditionalFormatting sqref="D127:F127">
    <cfRule type="cellIs" dxfId="1581" priority="1688" operator="notEqual">
      <formula>0</formula>
    </cfRule>
  </conditionalFormatting>
  <conditionalFormatting sqref="D128:F128">
    <cfRule type="cellIs" dxfId="1580" priority="1687" operator="equal">
      <formula>0</formula>
    </cfRule>
  </conditionalFormatting>
  <conditionalFormatting sqref="D128:F128">
    <cfRule type="cellIs" dxfId="1579" priority="1686" operator="notEqual">
      <formula>0</formula>
    </cfRule>
  </conditionalFormatting>
  <conditionalFormatting sqref="G129">
    <cfRule type="cellIs" dxfId="1578" priority="1685" operator="equal">
      <formula>0</formula>
    </cfRule>
  </conditionalFormatting>
  <conditionalFormatting sqref="G129">
    <cfRule type="cellIs" dxfId="1577" priority="1684" operator="notEqual">
      <formula>0</formula>
    </cfRule>
  </conditionalFormatting>
  <conditionalFormatting sqref="G130">
    <cfRule type="cellIs" dxfId="1576" priority="1683" operator="equal">
      <formula>0</formula>
    </cfRule>
  </conditionalFormatting>
  <conditionalFormatting sqref="G130">
    <cfRule type="cellIs" dxfId="1575" priority="1682" operator="notEqual">
      <formula>0</formula>
    </cfRule>
  </conditionalFormatting>
  <conditionalFormatting sqref="D129:F129">
    <cfRule type="cellIs" dxfId="1574" priority="1681" operator="equal">
      <formula>0</formula>
    </cfRule>
  </conditionalFormatting>
  <conditionalFormatting sqref="D129:F129">
    <cfRule type="cellIs" dxfId="1573" priority="1680" operator="notEqual">
      <formula>0</formula>
    </cfRule>
  </conditionalFormatting>
  <conditionalFormatting sqref="D130:F130">
    <cfRule type="cellIs" dxfId="1572" priority="1679" operator="equal">
      <formula>0</formula>
    </cfRule>
  </conditionalFormatting>
  <conditionalFormatting sqref="D130:F130">
    <cfRule type="cellIs" dxfId="1571" priority="1678" operator="notEqual">
      <formula>0</formula>
    </cfRule>
  </conditionalFormatting>
  <conditionalFormatting sqref="D131">
    <cfRule type="cellIs" dxfId="1570" priority="1677" operator="equal">
      <formula>0</formula>
    </cfRule>
  </conditionalFormatting>
  <conditionalFormatting sqref="D131">
    <cfRule type="cellIs" dxfId="1569" priority="1676" operator="notEqual">
      <formula>0</formula>
    </cfRule>
  </conditionalFormatting>
  <conditionalFormatting sqref="D132">
    <cfRule type="cellIs" dxfId="1568" priority="1675" operator="equal">
      <formula>0</formula>
    </cfRule>
  </conditionalFormatting>
  <conditionalFormatting sqref="D132">
    <cfRule type="cellIs" dxfId="1567" priority="1674" operator="notEqual">
      <formula>0</formula>
    </cfRule>
  </conditionalFormatting>
  <conditionalFormatting sqref="E131">
    <cfRule type="cellIs" dxfId="1566" priority="1673" operator="equal">
      <formula>0</formula>
    </cfRule>
  </conditionalFormatting>
  <conditionalFormatting sqref="E131">
    <cfRule type="cellIs" dxfId="1565" priority="1672" operator="notEqual">
      <formula>0</formula>
    </cfRule>
  </conditionalFormatting>
  <conditionalFormatting sqref="E132">
    <cfRule type="cellIs" dxfId="1564" priority="1671" operator="equal">
      <formula>0</formula>
    </cfRule>
  </conditionalFormatting>
  <conditionalFormatting sqref="E132">
    <cfRule type="cellIs" dxfId="1563" priority="1670" operator="notEqual">
      <formula>0</formula>
    </cfRule>
  </conditionalFormatting>
  <conditionalFormatting sqref="F131">
    <cfRule type="cellIs" dxfId="1562" priority="1669" operator="equal">
      <formula>0</formula>
    </cfRule>
  </conditionalFormatting>
  <conditionalFormatting sqref="F131">
    <cfRule type="cellIs" dxfId="1561" priority="1668" operator="notEqual">
      <formula>0</formula>
    </cfRule>
  </conditionalFormatting>
  <conditionalFormatting sqref="F132">
    <cfRule type="cellIs" dxfId="1560" priority="1667" operator="equal">
      <formula>0</formula>
    </cfRule>
  </conditionalFormatting>
  <conditionalFormatting sqref="F132">
    <cfRule type="cellIs" dxfId="1559" priority="1666" operator="notEqual">
      <formula>0</formula>
    </cfRule>
  </conditionalFormatting>
  <conditionalFormatting sqref="D133">
    <cfRule type="cellIs" dxfId="1558" priority="1665" operator="equal">
      <formula>0</formula>
    </cfRule>
  </conditionalFormatting>
  <conditionalFormatting sqref="D133">
    <cfRule type="cellIs" dxfId="1557" priority="1664" operator="notEqual">
      <formula>0</formula>
    </cfRule>
  </conditionalFormatting>
  <conditionalFormatting sqref="D134">
    <cfRule type="cellIs" dxfId="1556" priority="1663" operator="equal">
      <formula>0</formula>
    </cfRule>
  </conditionalFormatting>
  <conditionalFormatting sqref="D134">
    <cfRule type="cellIs" dxfId="1555" priority="1662" operator="notEqual">
      <formula>0</formula>
    </cfRule>
  </conditionalFormatting>
  <conditionalFormatting sqref="E133">
    <cfRule type="cellIs" dxfId="1554" priority="1661" operator="equal">
      <formula>0</formula>
    </cfRule>
  </conditionalFormatting>
  <conditionalFormatting sqref="E133">
    <cfRule type="cellIs" dxfId="1553" priority="1660" operator="notEqual">
      <formula>0</formula>
    </cfRule>
  </conditionalFormatting>
  <conditionalFormatting sqref="E134">
    <cfRule type="cellIs" dxfId="1552" priority="1659" operator="equal">
      <formula>0</formula>
    </cfRule>
  </conditionalFormatting>
  <conditionalFormatting sqref="E134">
    <cfRule type="cellIs" dxfId="1551" priority="1658" operator="notEqual">
      <formula>0</formula>
    </cfRule>
  </conditionalFormatting>
  <conditionalFormatting sqref="F133">
    <cfRule type="cellIs" dxfId="1550" priority="1657" operator="equal">
      <formula>0</formula>
    </cfRule>
  </conditionalFormatting>
  <conditionalFormatting sqref="F133">
    <cfRule type="cellIs" dxfId="1549" priority="1656" operator="notEqual">
      <formula>0</formula>
    </cfRule>
  </conditionalFormatting>
  <conditionalFormatting sqref="F134">
    <cfRule type="cellIs" dxfId="1548" priority="1655" operator="equal">
      <formula>0</formula>
    </cfRule>
  </conditionalFormatting>
  <conditionalFormatting sqref="F134">
    <cfRule type="cellIs" dxfId="1547" priority="1654" operator="notEqual">
      <formula>0</formula>
    </cfRule>
  </conditionalFormatting>
  <conditionalFormatting sqref="D135">
    <cfRule type="cellIs" dxfId="1546" priority="1653" operator="equal">
      <formula>0</formula>
    </cfRule>
  </conditionalFormatting>
  <conditionalFormatting sqref="D135">
    <cfRule type="cellIs" dxfId="1545" priority="1652" operator="notEqual">
      <formula>0</formula>
    </cfRule>
  </conditionalFormatting>
  <conditionalFormatting sqref="D136">
    <cfRule type="cellIs" dxfId="1544" priority="1651" operator="equal">
      <formula>0</formula>
    </cfRule>
  </conditionalFormatting>
  <conditionalFormatting sqref="D136">
    <cfRule type="cellIs" dxfId="1543" priority="1650" operator="notEqual">
      <formula>0</formula>
    </cfRule>
  </conditionalFormatting>
  <conditionalFormatting sqref="E135">
    <cfRule type="cellIs" dxfId="1542" priority="1649" operator="equal">
      <formula>0</formula>
    </cfRule>
  </conditionalFormatting>
  <conditionalFormatting sqref="E135">
    <cfRule type="cellIs" dxfId="1541" priority="1648" operator="notEqual">
      <formula>0</formula>
    </cfRule>
  </conditionalFormatting>
  <conditionalFormatting sqref="E136">
    <cfRule type="cellIs" dxfId="1540" priority="1647" operator="equal">
      <formula>0</formula>
    </cfRule>
  </conditionalFormatting>
  <conditionalFormatting sqref="E136">
    <cfRule type="cellIs" dxfId="1539" priority="1646" operator="notEqual">
      <formula>0</formula>
    </cfRule>
  </conditionalFormatting>
  <conditionalFormatting sqref="F135">
    <cfRule type="cellIs" dxfId="1538" priority="1645" operator="equal">
      <formula>0</formula>
    </cfRule>
  </conditionalFormatting>
  <conditionalFormatting sqref="F135">
    <cfRule type="cellIs" dxfId="1537" priority="1644" operator="notEqual">
      <formula>0</formula>
    </cfRule>
  </conditionalFormatting>
  <conditionalFormatting sqref="F136">
    <cfRule type="cellIs" dxfId="1536" priority="1643" operator="equal">
      <formula>0</formula>
    </cfRule>
  </conditionalFormatting>
  <conditionalFormatting sqref="F136">
    <cfRule type="cellIs" dxfId="1535" priority="1642" operator="notEqual">
      <formula>0</formula>
    </cfRule>
  </conditionalFormatting>
  <conditionalFormatting sqref="D137">
    <cfRule type="cellIs" dxfId="1534" priority="1641" operator="equal">
      <formula>0</formula>
    </cfRule>
  </conditionalFormatting>
  <conditionalFormatting sqref="D137">
    <cfRule type="cellIs" dxfId="1533" priority="1640" operator="notEqual">
      <formula>0</formula>
    </cfRule>
  </conditionalFormatting>
  <conditionalFormatting sqref="D138">
    <cfRule type="cellIs" dxfId="1532" priority="1639" operator="equal">
      <formula>0</formula>
    </cfRule>
  </conditionalFormatting>
  <conditionalFormatting sqref="D138">
    <cfRule type="cellIs" dxfId="1531" priority="1638" operator="notEqual">
      <formula>0</formula>
    </cfRule>
  </conditionalFormatting>
  <conditionalFormatting sqref="E137">
    <cfRule type="cellIs" dxfId="1530" priority="1637" operator="equal">
      <formula>0</formula>
    </cfRule>
  </conditionalFormatting>
  <conditionalFormatting sqref="E137">
    <cfRule type="cellIs" dxfId="1529" priority="1636" operator="notEqual">
      <formula>0</formula>
    </cfRule>
  </conditionalFormatting>
  <conditionalFormatting sqref="E138">
    <cfRule type="cellIs" dxfId="1528" priority="1635" operator="equal">
      <formula>0</formula>
    </cfRule>
  </conditionalFormatting>
  <conditionalFormatting sqref="E138">
    <cfRule type="cellIs" dxfId="1527" priority="1634" operator="notEqual">
      <formula>0</formula>
    </cfRule>
  </conditionalFormatting>
  <conditionalFormatting sqref="F137">
    <cfRule type="cellIs" dxfId="1526" priority="1633" operator="equal">
      <formula>0</formula>
    </cfRule>
  </conditionalFormatting>
  <conditionalFormatting sqref="F137">
    <cfRule type="cellIs" dxfId="1525" priority="1632" operator="notEqual">
      <formula>0</formula>
    </cfRule>
  </conditionalFormatting>
  <conditionalFormatting sqref="G140">
    <cfRule type="cellIs" dxfId="1524" priority="1627" operator="equal">
      <formula>0</formula>
    </cfRule>
  </conditionalFormatting>
  <conditionalFormatting sqref="G140">
    <cfRule type="cellIs" dxfId="1523" priority="1626" operator="notEqual">
      <formula>0</formula>
    </cfRule>
  </conditionalFormatting>
  <conditionalFormatting sqref="D139">
    <cfRule type="cellIs" dxfId="1522" priority="1625" operator="equal">
      <formula>0</formula>
    </cfRule>
  </conditionalFormatting>
  <conditionalFormatting sqref="D139">
    <cfRule type="cellIs" dxfId="1521" priority="1624" operator="notEqual">
      <formula>0</formula>
    </cfRule>
  </conditionalFormatting>
  <conditionalFormatting sqref="D140">
    <cfRule type="cellIs" dxfId="1520" priority="1623" operator="equal">
      <formula>0</formula>
    </cfRule>
  </conditionalFormatting>
  <conditionalFormatting sqref="D140">
    <cfRule type="cellIs" dxfId="1519" priority="1622" operator="notEqual">
      <formula>0</formula>
    </cfRule>
  </conditionalFormatting>
  <conditionalFormatting sqref="E139">
    <cfRule type="cellIs" dxfId="1518" priority="1621" operator="equal">
      <formula>0</formula>
    </cfRule>
  </conditionalFormatting>
  <conditionalFormatting sqref="E139">
    <cfRule type="cellIs" dxfId="1517" priority="1620" operator="notEqual">
      <formula>0</formula>
    </cfRule>
  </conditionalFormatting>
  <conditionalFormatting sqref="E140">
    <cfRule type="cellIs" dxfId="1516" priority="1619" operator="equal">
      <formula>0</formula>
    </cfRule>
  </conditionalFormatting>
  <conditionalFormatting sqref="E140">
    <cfRule type="cellIs" dxfId="1515" priority="1618" operator="notEqual">
      <formula>0</formula>
    </cfRule>
  </conditionalFormatting>
  <conditionalFormatting sqref="F139">
    <cfRule type="cellIs" dxfId="1514" priority="1617" operator="equal">
      <formula>0</formula>
    </cfRule>
  </conditionalFormatting>
  <conditionalFormatting sqref="F139">
    <cfRule type="cellIs" dxfId="1513" priority="1616" operator="notEqual">
      <formula>0</formula>
    </cfRule>
  </conditionalFormatting>
  <conditionalFormatting sqref="F140">
    <cfRule type="cellIs" dxfId="1512" priority="1615" operator="equal">
      <formula>0</formula>
    </cfRule>
  </conditionalFormatting>
  <conditionalFormatting sqref="F140">
    <cfRule type="cellIs" dxfId="1511" priority="1614" operator="notEqual">
      <formula>0</formula>
    </cfRule>
  </conditionalFormatting>
  <conditionalFormatting sqref="D141:D142">
    <cfRule type="cellIs" dxfId="1510" priority="1613" operator="equal">
      <formula>0</formula>
    </cfRule>
  </conditionalFormatting>
  <conditionalFormatting sqref="E141:E142">
    <cfRule type="cellIs" dxfId="1509" priority="1612" operator="equal">
      <formula>0</formula>
    </cfRule>
  </conditionalFormatting>
  <conditionalFormatting sqref="F141:F142">
    <cfRule type="cellIs" dxfId="1508" priority="1611" operator="equal">
      <formula>0</formula>
    </cfRule>
  </conditionalFormatting>
  <conditionalFormatting sqref="G141:G142">
    <cfRule type="cellIs" dxfId="1507" priority="1610" operator="equal">
      <formula>0</formula>
    </cfRule>
  </conditionalFormatting>
  <conditionalFormatting sqref="G143">
    <cfRule type="cellIs" dxfId="1506" priority="1609" operator="equal">
      <formula>0</formula>
    </cfRule>
  </conditionalFormatting>
  <conditionalFormatting sqref="G143">
    <cfRule type="cellIs" dxfId="1505" priority="1608" operator="notEqual">
      <formula>0</formula>
    </cfRule>
  </conditionalFormatting>
  <conditionalFormatting sqref="G144">
    <cfRule type="cellIs" dxfId="1504" priority="1607" operator="equal">
      <formula>0</formula>
    </cfRule>
  </conditionalFormatting>
  <conditionalFormatting sqref="G144">
    <cfRule type="cellIs" dxfId="1503" priority="1606" operator="notEqual">
      <formula>0</formula>
    </cfRule>
  </conditionalFormatting>
  <conditionalFormatting sqref="D143">
    <cfRule type="cellIs" dxfId="1502" priority="1605" operator="equal">
      <formula>0</formula>
    </cfRule>
  </conditionalFormatting>
  <conditionalFormatting sqref="D143">
    <cfRule type="cellIs" dxfId="1501" priority="1604" operator="notEqual">
      <formula>0</formula>
    </cfRule>
  </conditionalFormatting>
  <conditionalFormatting sqref="D144">
    <cfRule type="cellIs" dxfId="1500" priority="1603" operator="equal">
      <formula>0</formula>
    </cfRule>
  </conditionalFormatting>
  <conditionalFormatting sqref="D144">
    <cfRule type="cellIs" dxfId="1499" priority="1602" operator="notEqual">
      <formula>0</formula>
    </cfRule>
  </conditionalFormatting>
  <conditionalFormatting sqref="E143">
    <cfRule type="cellIs" dxfId="1498" priority="1601" operator="equal">
      <formula>0</formula>
    </cfRule>
  </conditionalFormatting>
  <conditionalFormatting sqref="E143">
    <cfRule type="cellIs" dxfId="1497" priority="1600" operator="notEqual">
      <formula>0</formula>
    </cfRule>
  </conditionalFormatting>
  <conditionalFormatting sqref="E144">
    <cfRule type="cellIs" dxfId="1496" priority="1599" operator="equal">
      <formula>0</formula>
    </cfRule>
  </conditionalFormatting>
  <conditionalFormatting sqref="E144">
    <cfRule type="cellIs" dxfId="1495" priority="1598" operator="notEqual">
      <formula>0</formula>
    </cfRule>
  </conditionalFormatting>
  <conditionalFormatting sqref="F143">
    <cfRule type="cellIs" dxfId="1494" priority="1597" operator="equal">
      <formula>0</formula>
    </cfRule>
  </conditionalFormatting>
  <conditionalFormatting sqref="F143">
    <cfRule type="cellIs" dxfId="1493" priority="1596" operator="notEqual">
      <formula>0</formula>
    </cfRule>
  </conditionalFormatting>
  <conditionalFormatting sqref="F144">
    <cfRule type="cellIs" dxfId="1492" priority="1595" operator="equal">
      <formula>0</formula>
    </cfRule>
  </conditionalFormatting>
  <conditionalFormatting sqref="F144">
    <cfRule type="cellIs" dxfId="1491" priority="1594" operator="notEqual">
      <formula>0</formula>
    </cfRule>
  </conditionalFormatting>
  <conditionalFormatting sqref="D145:D146">
    <cfRule type="cellIs" dxfId="1490" priority="1593" operator="equal">
      <formula>0</formula>
    </cfRule>
  </conditionalFormatting>
  <conditionalFormatting sqref="E145">
    <cfRule type="cellIs" dxfId="1489" priority="1592" operator="equal">
      <formula>0</formula>
    </cfRule>
  </conditionalFormatting>
  <conditionalFormatting sqref="F145">
    <cfRule type="cellIs" dxfId="1488" priority="1591" operator="equal">
      <formula>0</formula>
    </cfRule>
  </conditionalFormatting>
  <conditionalFormatting sqref="G145">
    <cfRule type="cellIs" dxfId="1487" priority="1590" operator="equal">
      <formula>0</formula>
    </cfRule>
  </conditionalFormatting>
  <conditionalFormatting sqref="E146">
    <cfRule type="cellIs" dxfId="1486" priority="1589" operator="equal">
      <formula>0</formula>
    </cfRule>
  </conditionalFormatting>
  <conditionalFormatting sqref="F146">
    <cfRule type="cellIs" dxfId="1485" priority="1588" operator="equal">
      <formula>0</formula>
    </cfRule>
  </conditionalFormatting>
  <conditionalFormatting sqref="G146">
    <cfRule type="cellIs" dxfId="1484" priority="1587" operator="equal">
      <formula>0</formula>
    </cfRule>
  </conditionalFormatting>
  <conditionalFormatting sqref="G147">
    <cfRule type="cellIs" dxfId="1483" priority="1586" operator="equal">
      <formula>0</formula>
    </cfRule>
  </conditionalFormatting>
  <conditionalFormatting sqref="G147">
    <cfRule type="cellIs" dxfId="1482" priority="1585" operator="notEqual">
      <formula>0</formula>
    </cfRule>
  </conditionalFormatting>
  <conditionalFormatting sqref="G148">
    <cfRule type="cellIs" dxfId="1481" priority="1584" operator="equal">
      <formula>0</formula>
    </cfRule>
  </conditionalFormatting>
  <conditionalFormatting sqref="G148">
    <cfRule type="cellIs" dxfId="1480" priority="1583" operator="notEqual">
      <formula>0</formula>
    </cfRule>
  </conditionalFormatting>
  <conditionalFormatting sqref="D147">
    <cfRule type="cellIs" dxfId="1479" priority="1582" operator="equal">
      <formula>0</formula>
    </cfRule>
  </conditionalFormatting>
  <conditionalFormatting sqref="D147">
    <cfRule type="cellIs" dxfId="1478" priority="1581" operator="notEqual">
      <formula>0</formula>
    </cfRule>
  </conditionalFormatting>
  <conditionalFormatting sqref="D148">
    <cfRule type="cellIs" dxfId="1477" priority="1580" operator="equal">
      <formula>0</formula>
    </cfRule>
  </conditionalFormatting>
  <conditionalFormatting sqref="D148">
    <cfRule type="cellIs" dxfId="1476" priority="1579" operator="notEqual">
      <formula>0</formula>
    </cfRule>
  </conditionalFormatting>
  <conditionalFormatting sqref="E147">
    <cfRule type="cellIs" dxfId="1475" priority="1578" operator="equal">
      <formula>0</formula>
    </cfRule>
  </conditionalFormatting>
  <conditionalFormatting sqref="E147">
    <cfRule type="cellIs" dxfId="1474" priority="1577" operator="notEqual">
      <formula>0</formula>
    </cfRule>
  </conditionalFormatting>
  <conditionalFormatting sqref="E148">
    <cfRule type="cellIs" dxfId="1473" priority="1576" operator="equal">
      <formula>0</formula>
    </cfRule>
  </conditionalFormatting>
  <conditionalFormatting sqref="E148">
    <cfRule type="cellIs" dxfId="1472" priority="1575" operator="notEqual">
      <formula>0</formula>
    </cfRule>
  </conditionalFormatting>
  <conditionalFormatting sqref="F147">
    <cfRule type="cellIs" dxfId="1471" priority="1574" operator="equal">
      <formula>0</formula>
    </cfRule>
  </conditionalFormatting>
  <conditionalFormatting sqref="F147">
    <cfRule type="cellIs" dxfId="1470" priority="1573" operator="notEqual">
      <formula>0</formula>
    </cfRule>
  </conditionalFormatting>
  <conditionalFormatting sqref="F148">
    <cfRule type="cellIs" dxfId="1469" priority="1572" operator="equal">
      <formula>0</formula>
    </cfRule>
  </conditionalFormatting>
  <conditionalFormatting sqref="F148">
    <cfRule type="cellIs" dxfId="1468" priority="1571" operator="notEqual">
      <formula>0</formula>
    </cfRule>
  </conditionalFormatting>
  <conditionalFormatting sqref="F149">
    <cfRule type="cellIs" dxfId="1467" priority="1570" operator="equal">
      <formula>0</formula>
    </cfRule>
  </conditionalFormatting>
  <conditionalFormatting sqref="F149">
    <cfRule type="cellIs" dxfId="1466" priority="1569" operator="notEqual">
      <formula>0</formula>
    </cfRule>
  </conditionalFormatting>
  <conditionalFormatting sqref="F150">
    <cfRule type="cellIs" dxfId="1465" priority="1568" operator="equal">
      <formula>0</formula>
    </cfRule>
  </conditionalFormatting>
  <conditionalFormatting sqref="F150">
    <cfRule type="cellIs" dxfId="1464" priority="1567" operator="notEqual">
      <formula>0</formula>
    </cfRule>
  </conditionalFormatting>
  <conditionalFormatting sqref="E149">
    <cfRule type="cellIs" dxfId="1463" priority="1566" operator="equal">
      <formula>0</formula>
    </cfRule>
  </conditionalFormatting>
  <conditionalFormatting sqref="E149">
    <cfRule type="cellIs" dxfId="1462" priority="1565" operator="notEqual">
      <formula>0</formula>
    </cfRule>
  </conditionalFormatting>
  <conditionalFormatting sqref="E150">
    <cfRule type="cellIs" dxfId="1461" priority="1564" operator="equal">
      <formula>0</formula>
    </cfRule>
  </conditionalFormatting>
  <conditionalFormatting sqref="E150">
    <cfRule type="cellIs" dxfId="1460" priority="1563" operator="notEqual">
      <formula>0</formula>
    </cfRule>
  </conditionalFormatting>
  <conditionalFormatting sqref="D149">
    <cfRule type="cellIs" dxfId="1459" priority="1562" operator="equal">
      <formula>0</formula>
    </cfRule>
  </conditionalFormatting>
  <conditionalFormatting sqref="D149">
    <cfRule type="cellIs" dxfId="1458" priority="1561" operator="notEqual">
      <formula>0</formula>
    </cfRule>
  </conditionalFormatting>
  <conditionalFormatting sqref="D150">
    <cfRule type="cellIs" dxfId="1457" priority="1560" operator="equal">
      <formula>0</formula>
    </cfRule>
  </conditionalFormatting>
  <conditionalFormatting sqref="D150">
    <cfRule type="cellIs" dxfId="1456" priority="1559" operator="notEqual">
      <formula>0</formula>
    </cfRule>
  </conditionalFormatting>
  <conditionalFormatting sqref="D151:D152">
    <cfRule type="cellIs" dxfId="1455" priority="1558" operator="equal">
      <formula>0</formula>
    </cfRule>
  </conditionalFormatting>
  <conditionalFormatting sqref="D153">
    <cfRule type="cellIs" dxfId="1454" priority="1557" operator="equal">
      <formula>0</formula>
    </cfRule>
  </conditionalFormatting>
  <conditionalFormatting sqref="D153">
    <cfRule type="cellIs" dxfId="1453" priority="1556" operator="notEqual">
      <formula>0</formula>
    </cfRule>
  </conditionalFormatting>
  <conditionalFormatting sqref="D154">
    <cfRule type="cellIs" dxfId="1452" priority="1555" operator="equal">
      <formula>0</formula>
    </cfRule>
  </conditionalFormatting>
  <conditionalFormatting sqref="D154">
    <cfRule type="cellIs" dxfId="1451" priority="1554" operator="notEqual">
      <formula>0</formula>
    </cfRule>
  </conditionalFormatting>
  <conditionalFormatting sqref="E151:E152">
    <cfRule type="cellIs" dxfId="1450" priority="1549" operator="equal">
      <formula>0</formula>
    </cfRule>
  </conditionalFormatting>
  <conditionalFormatting sqref="F151:F152">
    <cfRule type="cellIs" dxfId="1449" priority="1548" operator="equal">
      <formula>0</formula>
    </cfRule>
  </conditionalFormatting>
  <conditionalFormatting sqref="G151:G152">
    <cfRule type="cellIs" dxfId="1448" priority="1547" operator="equal">
      <formula>0</formula>
    </cfRule>
  </conditionalFormatting>
  <conditionalFormatting sqref="E153">
    <cfRule type="cellIs" dxfId="1447" priority="1546" operator="equal">
      <formula>0</formula>
    </cfRule>
  </conditionalFormatting>
  <conditionalFormatting sqref="E153">
    <cfRule type="cellIs" dxfId="1446" priority="1545" operator="notEqual">
      <formula>0</formula>
    </cfRule>
  </conditionalFormatting>
  <conditionalFormatting sqref="E154">
    <cfRule type="cellIs" dxfId="1445" priority="1544" operator="equal">
      <formula>0</formula>
    </cfRule>
  </conditionalFormatting>
  <conditionalFormatting sqref="E154">
    <cfRule type="cellIs" dxfId="1444" priority="1543" operator="notEqual">
      <formula>0</formula>
    </cfRule>
  </conditionalFormatting>
  <conditionalFormatting sqref="F153">
    <cfRule type="cellIs" dxfId="1443" priority="1542" operator="equal">
      <formula>0</formula>
    </cfRule>
  </conditionalFormatting>
  <conditionalFormatting sqref="F153">
    <cfRule type="cellIs" dxfId="1442" priority="1541" operator="notEqual">
      <formula>0</formula>
    </cfRule>
  </conditionalFormatting>
  <conditionalFormatting sqref="F154">
    <cfRule type="cellIs" dxfId="1441" priority="1540" operator="equal">
      <formula>0</formula>
    </cfRule>
  </conditionalFormatting>
  <conditionalFormatting sqref="F154">
    <cfRule type="cellIs" dxfId="1440" priority="1539" operator="notEqual">
      <formula>0</formula>
    </cfRule>
  </conditionalFormatting>
  <conditionalFormatting sqref="G155">
    <cfRule type="cellIs" dxfId="1439" priority="1538" operator="equal">
      <formula>0</formula>
    </cfRule>
  </conditionalFormatting>
  <conditionalFormatting sqref="G155">
    <cfRule type="cellIs" dxfId="1438" priority="1537" operator="notEqual">
      <formula>0</formula>
    </cfRule>
  </conditionalFormatting>
  <conditionalFormatting sqref="G156">
    <cfRule type="cellIs" dxfId="1437" priority="1536" operator="equal">
      <formula>0</formula>
    </cfRule>
  </conditionalFormatting>
  <conditionalFormatting sqref="G156">
    <cfRule type="cellIs" dxfId="1436" priority="1535" operator="notEqual">
      <formula>0</formula>
    </cfRule>
  </conditionalFormatting>
  <conditionalFormatting sqref="D155">
    <cfRule type="cellIs" dxfId="1435" priority="1534" operator="equal">
      <formula>0</formula>
    </cfRule>
  </conditionalFormatting>
  <conditionalFormatting sqref="D155">
    <cfRule type="cellIs" dxfId="1434" priority="1533" operator="notEqual">
      <formula>0</formula>
    </cfRule>
  </conditionalFormatting>
  <conditionalFormatting sqref="D156">
    <cfRule type="cellIs" dxfId="1433" priority="1532" operator="equal">
      <formula>0</formula>
    </cfRule>
  </conditionalFormatting>
  <conditionalFormatting sqref="D156">
    <cfRule type="cellIs" dxfId="1432" priority="1531" operator="notEqual">
      <formula>0</formula>
    </cfRule>
  </conditionalFormatting>
  <conditionalFormatting sqref="E155">
    <cfRule type="cellIs" dxfId="1431" priority="1530" operator="equal">
      <formula>0</formula>
    </cfRule>
  </conditionalFormatting>
  <conditionalFormatting sqref="E155">
    <cfRule type="cellIs" dxfId="1430" priority="1529" operator="notEqual">
      <formula>0</formula>
    </cfRule>
  </conditionalFormatting>
  <conditionalFormatting sqref="E156">
    <cfRule type="cellIs" dxfId="1429" priority="1528" operator="equal">
      <formula>0</formula>
    </cfRule>
  </conditionalFormatting>
  <conditionalFormatting sqref="E156">
    <cfRule type="cellIs" dxfId="1428" priority="1527" operator="notEqual">
      <formula>0</formula>
    </cfRule>
  </conditionalFormatting>
  <conditionalFormatting sqref="F155">
    <cfRule type="cellIs" dxfId="1427" priority="1526" operator="equal">
      <formula>0</formula>
    </cfRule>
  </conditionalFormatting>
  <conditionalFormatting sqref="F155">
    <cfRule type="cellIs" dxfId="1426" priority="1525" operator="notEqual">
      <formula>0</formula>
    </cfRule>
  </conditionalFormatting>
  <conditionalFormatting sqref="F156">
    <cfRule type="cellIs" dxfId="1425" priority="1524" operator="equal">
      <formula>0</formula>
    </cfRule>
  </conditionalFormatting>
  <conditionalFormatting sqref="F156">
    <cfRule type="cellIs" dxfId="1424" priority="1523" operator="notEqual">
      <formula>0</formula>
    </cfRule>
  </conditionalFormatting>
  <conditionalFormatting sqref="G157">
    <cfRule type="cellIs" dxfId="1423" priority="1522" operator="equal">
      <formula>0</formula>
    </cfRule>
  </conditionalFormatting>
  <conditionalFormatting sqref="G157">
    <cfRule type="cellIs" dxfId="1422" priority="1521" operator="notEqual">
      <formula>0</formula>
    </cfRule>
  </conditionalFormatting>
  <conditionalFormatting sqref="G158">
    <cfRule type="cellIs" dxfId="1421" priority="1520" operator="equal">
      <formula>0</formula>
    </cfRule>
  </conditionalFormatting>
  <conditionalFormatting sqref="G158">
    <cfRule type="cellIs" dxfId="1420" priority="1519" operator="notEqual">
      <formula>0</formula>
    </cfRule>
  </conditionalFormatting>
  <conditionalFormatting sqref="D157">
    <cfRule type="cellIs" dxfId="1419" priority="1518" operator="equal">
      <formula>0</formula>
    </cfRule>
  </conditionalFormatting>
  <conditionalFormatting sqref="D157">
    <cfRule type="cellIs" dxfId="1418" priority="1517" operator="notEqual">
      <formula>0</formula>
    </cfRule>
  </conditionalFormatting>
  <conditionalFormatting sqref="D158">
    <cfRule type="cellIs" dxfId="1417" priority="1516" operator="equal">
      <formula>0</formula>
    </cfRule>
  </conditionalFormatting>
  <conditionalFormatting sqref="D158">
    <cfRule type="cellIs" dxfId="1416" priority="1515" operator="notEqual">
      <formula>0</formula>
    </cfRule>
  </conditionalFormatting>
  <conditionalFormatting sqref="E157">
    <cfRule type="cellIs" dxfId="1415" priority="1514" operator="equal">
      <formula>0</formula>
    </cfRule>
  </conditionalFormatting>
  <conditionalFormatting sqref="E157">
    <cfRule type="cellIs" dxfId="1414" priority="1513" operator="notEqual">
      <formula>0</formula>
    </cfRule>
  </conditionalFormatting>
  <conditionalFormatting sqref="E158">
    <cfRule type="cellIs" dxfId="1413" priority="1512" operator="equal">
      <formula>0</formula>
    </cfRule>
  </conditionalFormatting>
  <conditionalFormatting sqref="E158">
    <cfRule type="cellIs" dxfId="1412" priority="1511" operator="notEqual">
      <formula>0</formula>
    </cfRule>
  </conditionalFormatting>
  <conditionalFormatting sqref="F157">
    <cfRule type="cellIs" dxfId="1411" priority="1510" operator="equal">
      <formula>0</formula>
    </cfRule>
  </conditionalFormatting>
  <conditionalFormatting sqref="F157">
    <cfRule type="cellIs" dxfId="1410" priority="1509" operator="notEqual">
      <formula>0</formula>
    </cfRule>
  </conditionalFormatting>
  <conditionalFormatting sqref="F158">
    <cfRule type="cellIs" dxfId="1409" priority="1508" operator="equal">
      <formula>0</formula>
    </cfRule>
  </conditionalFormatting>
  <conditionalFormatting sqref="F158">
    <cfRule type="cellIs" dxfId="1408" priority="1507" operator="notEqual">
      <formula>0</formula>
    </cfRule>
  </conditionalFormatting>
  <conditionalFormatting sqref="G159">
    <cfRule type="cellIs" dxfId="1407" priority="1506" operator="equal">
      <formula>0</formula>
    </cfRule>
  </conditionalFormatting>
  <conditionalFormatting sqref="G159">
    <cfRule type="cellIs" dxfId="1406" priority="1505" operator="notEqual">
      <formula>0</formula>
    </cfRule>
  </conditionalFormatting>
  <conditionalFormatting sqref="G160">
    <cfRule type="cellIs" dxfId="1405" priority="1504" operator="equal">
      <formula>0</formula>
    </cfRule>
  </conditionalFormatting>
  <conditionalFormatting sqref="G160">
    <cfRule type="cellIs" dxfId="1404" priority="1503" operator="notEqual">
      <formula>0</formula>
    </cfRule>
  </conditionalFormatting>
  <conditionalFormatting sqref="D159">
    <cfRule type="cellIs" dxfId="1403" priority="1502" operator="equal">
      <formula>0</formula>
    </cfRule>
  </conditionalFormatting>
  <conditionalFormatting sqref="D159">
    <cfRule type="cellIs" dxfId="1402" priority="1501" operator="notEqual">
      <formula>0</formula>
    </cfRule>
  </conditionalFormatting>
  <conditionalFormatting sqref="D160">
    <cfRule type="cellIs" dxfId="1401" priority="1500" operator="equal">
      <formula>0</formula>
    </cfRule>
  </conditionalFormatting>
  <conditionalFormatting sqref="D160">
    <cfRule type="cellIs" dxfId="1400" priority="1499" operator="notEqual">
      <formula>0</formula>
    </cfRule>
  </conditionalFormatting>
  <conditionalFormatting sqref="E159">
    <cfRule type="cellIs" dxfId="1399" priority="1498" operator="equal">
      <formula>0</formula>
    </cfRule>
  </conditionalFormatting>
  <conditionalFormatting sqref="E159">
    <cfRule type="cellIs" dxfId="1398" priority="1497" operator="notEqual">
      <formula>0</formula>
    </cfRule>
  </conditionalFormatting>
  <conditionalFormatting sqref="E160">
    <cfRule type="cellIs" dxfId="1397" priority="1496" operator="equal">
      <formula>0</formula>
    </cfRule>
  </conditionalFormatting>
  <conditionalFormatting sqref="E160">
    <cfRule type="cellIs" dxfId="1396" priority="1495" operator="notEqual">
      <formula>0</formula>
    </cfRule>
  </conditionalFormatting>
  <conditionalFormatting sqref="F159">
    <cfRule type="cellIs" dxfId="1395" priority="1494" operator="equal">
      <formula>0</formula>
    </cfRule>
  </conditionalFormatting>
  <conditionalFormatting sqref="F159">
    <cfRule type="cellIs" dxfId="1394" priority="1493" operator="notEqual">
      <formula>0</formula>
    </cfRule>
  </conditionalFormatting>
  <conditionalFormatting sqref="F160">
    <cfRule type="cellIs" dxfId="1393" priority="1492" operator="equal">
      <formula>0</formula>
    </cfRule>
  </conditionalFormatting>
  <conditionalFormatting sqref="F160">
    <cfRule type="cellIs" dxfId="1392" priority="1491" operator="notEqual">
      <formula>0</formula>
    </cfRule>
  </conditionalFormatting>
  <conditionalFormatting sqref="G161">
    <cfRule type="cellIs" dxfId="1391" priority="1490" operator="equal">
      <formula>0</formula>
    </cfRule>
  </conditionalFormatting>
  <conditionalFormatting sqref="G161">
    <cfRule type="cellIs" dxfId="1390" priority="1489" operator="notEqual">
      <formula>0</formula>
    </cfRule>
  </conditionalFormatting>
  <conditionalFormatting sqref="D162">
    <cfRule type="cellIs" dxfId="1389" priority="1484" operator="equal">
      <formula>0</formula>
    </cfRule>
  </conditionalFormatting>
  <conditionalFormatting sqref="D162">
    <cfRule type="cellIs" dxfId="1388" priority="1483" operator="notEqual">
      <formula>0</formula>
    </cfRule>
  </conditionalFormatting>
  <conditionalFormatting sqref="E161">
    <cfRule type="cellIs" dxfId="1387" priority="1482" operator="equal">
      <formula>0</formula>
    </cfRule>
  </conditionalFormatting>
  <conditionalFormatting sqref="E161">
    <cfRule type="cellIs" dxfId="1386" priority="1481" operator="notEqual">
      <formula>0</formula>
    </cfRule>
  </conditionalFormatting>
  <conditionalFormatting sqref="E162">
    <cfRule type="cellIs" dxfId="1385" priority="1480" operator="equal">
      <formula>0</formula>
    </cfRule>
  </conditionalFormatting>
  <conditionalFormatting sqref="E162">
    <cfRule type="cellIs" dxfId="1384" priority="1479" operator="notEqual">
      <formula>0</formula>
    </cfRule>
  </conditionalFormatting>
  <conditionalFormatting sqref="F161">
    <cfRule type="cellIs" dxfId="1383" priority="1478" operator="equal">
      <formula>0</formula>
    </cfRule>
  </conditionalFormatting>
  <conditionalFormatting sqref="F161">
    <cfRule type="cellIs" dxfId="1382" priority="1477" operator="notEqual">
      <formula>0</formula>
    </cfRule>
  </conditionalFormatting>
  <conditionalFormatting sqref="F162">
    <cfRule type="cellIs" dxfId="1381" priority="1476" operator="equal">
      <formula>0</formula>
    </cfRule>
  </conditionalFormatting>
  <conditionalFormatting sqref="F162">
    <cfRule type="cellIs" dxfId="1380" priority="1475" operator="notEqual">
      <formula>0</formula>
    </cfRule>
  </conditionalFormatting>
  <conditionalFormatting sqref="G163">
    <cfRule type="cellIs" dxfId="1379" priority="1474" operator="equal">
      <formula>0</formula>
    </cfRule>
  </conditionalFormatting>
  <conditionalFormatting sqref="G163">
    <cfRule type="cellIs" dxfId="1378" priority="1473" operator="notEqual">
      <formula>0</formula>
    </cfRule>
  </conditionalFormatting>
  <conditionalFormatting sqref="G164">
    <cfRule type="cellIs" dxfId="1377" priority="1472" operator="equal">
      <formula>0</formula>
    </cfRule>
  </conditionalFormatting>
  <conditionalFormatting sqref="G164">
    <cfRule type="cellIs" dxfId="1376" priority="1471" operator="notEqual">
      <formula>0</formula>
    </cfRule>
  </conditionalFormatting>
  <conditionalFormatting sqref="D163">
    <cfRule type="cellIs" dxfId="1375" priority="1470" operator="equal">
      <formula>0</formula>
    </cfRule>
  </conditionalFormatting>
  <conditionalFormatting sqref="D163">
    <cfRule type="cellIs" dxfId="1374" priority="1469" operator="notEqual">
      <formula>0</formula>
    </cfRule>
  </conditionalFormatting>
  <conditionalFormatting sqref="D164">
    <cfRule type="cellIs" dxfId="1373" priority="1468" operator="equal">
      <formula>0</formula>
    </cfRule>
  </conditionalFormatting>
  <conditionalFormatting sqref="D164">
    <cfRule type="cellIs" dxfId="1372" priority="1467" operator="notEqual">
      <formula>0</formula>
    </cfRule>
  </conditionalFormatting>
  <conditionalFormatting sqref="E163">
    <cfRule type="cellIs" dxfId="1371" priority="1466" operator="equal">
      <formula>0</formula>
    </cfRule>
  </conditionalFormatting>
  <conditionalFormatting sqref="E163">
    <cfRule type="cellIs" dxfId="1370" priority="1465" operator="notEqual">
      <formula>0</formula>
    </cfRule>
  </conditionalFormatting>
  <conditionalFormatting sqref="E164">
    <cfRule type="cellIs" dxfId="1369" priority="1464" operator="equal">
      <formula>0</formula>
    </cfRule>
  </conditionalFormatting>
  <conditionalFormatting sqref="E164">
    <cfRule type="cellIs" dxfId="1368" priority="1463" operator="notEqual">
      <formula>0</formula>
    </cfRule>
  </conditionalFormatting>
  <conditionalFormatting sqref="F163">
    <cfRule type="cellIs" dxfId="1367" priority="1462" operator="equal">
      <formula>0</formula>
    </cfRule>
  </conditionalFormatting>
  <conditionalFormatting sqref="F163">
    <cfRule type="cellIs" dxfId="1366" priority="1461" operator="notEqual">
      <formula>0</formula>
    </cfRule>
  </conditionalFormatting>
  <conditionalFormatting sqref="F164">
    <cfRule type="cellIs" dxfId="1365" priority="1460" operator="equal">
      <formula>0</formula>
    </cfRule>
  </conditionalFormatting>
  <conditionalFormatting sqref="F164">
    <cfRule type="cellIs" dxfId="1364" priority="1459" operator="notEqual">
      <formula>0</formula>
    </cfRule>
  </conditionalFormatting>
  <conditionalFormatting sqref="D165:D166">
    <cfRule type="cellIs" dxfId="1363" priority="1458" operator="equal">
      <formula>0</formula>
    </cfRule>
  </conditionalFormatting>
  <conditionalFormatting sqref="D167">
    <cfRule type="cellIs" dxfId="1362" priority="1457" operator="equal">
      <formula>0</formula>
    </cfRule>
  </conditionalFormatting>
  <conditionalFormatting sqref="D167">
    <cfRule type="cellIs" dxfId="1361" priority="1456" operator="notEqual">
      <formula>0</formula>
    </cfRule>
  </conditionalFormatting>
  <conditionalFormatting sqref="D168">
    <cfRule type="cellIs" dxfId="1360" priority="1455" operator="equal">
      <formula>0</formula>
    </cfRule>
  </conditionalFormatting>
  <conditionalFormatting sqref="D168">
    <cfRule type="cellIs" dxfId="1359" priority="1454" operator="notEqual">
      <formula>0</formula>
    </cfRule>
  </conditionalFormatting>
  <conditionalFormatting sqref="F167">
    <cfRule type="cellIs" dxfId="1358" priority="1449" operator="equal">
      <formula>0</formula>
    </cfRule>
  </conditionalFormatting>
  <conditionalFormatting sqref="F167">
    <cfRule type="cellIs" dxfId="1357" priority="1448" operator="notEqual">
      <formula>0</formula>
    </cfRule>
  </conditionalFormatting>
  <conditionalFormatting sqref="F168">
    <cfRule type="cellIs" dxfId="1356" priority="1447" operator="equal">
      <formula>0</formula>
    </cfRule>
  </conditionalFormatting>
  <conditionalFormatting sqref="F168">
    <cfRule type="cellIs" dxfId="1355" priority="1446" operator="notEqual">
      <formula>0</formula>
    </cfRule>
  </conditionalFormatting>
  <conditionalFormatting sqref="D169">
    <cfRule type="cellIs" dxfId="1354" priority="1445" operator="equal">
      <formula>0</formula>
    </cfRule>
  </conditionalFormatting>
  <conditionalFormatting sqref="D169">
    <cfRule type="cellIs" dxfId="1353" priority="1444" operator="notEqual">
      <formula>0</formula>
    </cfRule>
  </conditionalFormatting>
  <conditionalFormatting sqref="D170">
    <cfRule type="cellIs" dxfId="1352" priority="1443" operator="equal">
      <formula>0</formula>
    </cfRule>
  </conditionalFormatting>
  <conditionalFormatting sqref="D170">
    <cfRule type="cellIs" dxfId="1351" priority="1442" operator="notEqual">
      <formula>0</formula>
    </cfRule>
  </conditionalFormatting>
  <conditionalFormatting sqref="F169">
    <cfRule type="cellIs" dxfId="1350" priority="1437" operator="equal">
      <formula>0</formula>
    </cfRule>
  </conditionalFormatting>
  <conditionalFormatting sqref="F169">
    <cfRule type="cellIs" dxfId="1349" priority="1436" operator="notEqual">
      <formula>0</formula>
    </cfRule>
  </conditionalFormatting>
  <conditionalFormatting sqref="F170">
    <cfRule type="cellIs" dxfId="1348" priority="1435" operator="equal">
      <formula>0</formula>
    </cfRule>
  </conditionalFormatting>
  <conditionalFormatting sqref="F170">
    <cfRule type="cellIs" dxfId="1347" priority="1434" operator="notEqual">
      <formula>0</formula>
    </cfRule>
  </conditionalFormatting>
  <conditionalFormatting sqref="D171">
    <cfRule type="cellIs" dxfId="1346" priority="1433" operator="equal">
      <formula>0</formula>
    </cfRule>
  </conditionalFormatting>
  <conditionalFormatting sqref="D171">
    <cfRule type="cellIs" dxfId="1345" priority="1432" operator="notEqual">
      <formula>0</formula>
    </cfRule>
  </conditionalFormatting>
  <conditionalFormatting sqref="D172">
    <cfRule type="cellIs" dxfId="1344" priority="1431" operator="equal">
      <formula>0</formula>
    </cfRule>
  </conditionalFormatting>
  <conditionalFormatting sqref="D172">
    <cfRule type="cellIs" dxfId="1343" priority="1430" operator="notEqual">
      <formula>0</formula>
    </cfRule>
  </conditionalFormatting>
  <conditionalFormatting sqref="F171">
    <cfRule type="cellIs" dxfId="1342" priority="1425" operator="equal">
      <formula>0</formula>
    </cfRule>
  </conditionalFormatting>
  <conditionalFormatting sqref="F171">
    <cfRule type="cellIs" dxfId="1341" priority="1424" operator="notEqual">
      <formula>0</formula>
    </cfRule>
  </conditionalFormatting>
  <conditionalFormatting sqref="F172">
    <cfRule type="cellIs" dxfId="1340" priority="1423" operator="equal">
      <formula>0</formula>
    </cfRule>
  </conditionalFormatting>
  <conditionalFormatting sqref="F172">
    <cfRule type="cellIs" dxfId="1339" priority="1422" operator="notEqual">
      <formula>0</formula>
    </cfRule>
  </conditionalFormatting>
  <conditionalFormatting sqref="D173">
    <cfRule type="cellIs" dxfId="1338" priority="1421" operator="equal">
      <formula>0</formula>
    </cfRule>
  </conditionalFormatting>
  <conditionalFormatting sqref="D173">
    <cfRule type="cellIs" dxfId="1337" priority="1420" operator="notEqual">
      <formula>0</formula>
    </cfRule>
  </conditionalFormatting>
  <conditionalFormatting sqref="D174">
    <cfRule type="cellIs" dxfId="1336" priority="1419" operator="equal">
      <formula>0</formula>
    </cfRule>
  </conditionalFormatting>
  <conditionalFormatting sqref="D174">
    <cfRule type="cellIs" dxfId="1335" priority="1418" operator="notEqual">
      <formula>0</formula>
    </cfRule>
  </conditionalFormatting>
  <conditionalFormatting sqref="F173">
    <cfRule type="cellIs" dxfId="1334" priority="1413" operator="equal">
      <formula>0</formula>
    </cfRule>
  </conditionalFormatting>
  <conditionalFormatting sqref="F173">
    <cfRule type="cellIs" dxfId="1333" priority="1412" operator="notEqual">
      <formula>0</formula>
    </cfRule>
  </conditionalFormatting>
  <conditionalFormatting sqref="F174">
    <cfRule type="cellIs" dxfId="1332" priority="1411" operator="equal">
      <formula>0</formula>
    </cfRule>
  </conditionalFormatting>
  <conditionalFormatting sqref="F174">
    <cfRule type="cellIs" dxfId="1331" priority="1410" operator="notEqual">
      <formula>0</formula>
    </cfRule>
  </conditionalFormatting>
  <conditionalFormatting sqref="D175">
    <cfRule type="cellIs" dxfId="1330" priority="1409" operator="equal">
      <formula>0</formula>
    </cfRule>
  </conditionalFormatting>
  <conditionalFormatting sqref="D175">
    <cfRule type="cellIs" dxfId="1329" priority="1408" operator="notEqual">
      <formula>0</formula>
    </cfRule>
  </conditionalFormatting>
  <conditionalFormatting sqref="D176">
    <cfRule type="cellIs" dxfId="1328" priority="1407" operator="equal">
      <formula>0</formula>
    </cfRule>
  </conditionalFormatting>
  <conditionalFormatting sqref="D176">
    <cfRule type="cellIs" dxfId="1327" priority="1406" operator="notEqual">
      <formula>0</formula>
    </cfRule>
  </conditionalFormatting>
  <conditionalFormatting sqref="E175">
    <cfRule type="cellIs" dxfId="1326" priority="1405" operator="equal">
      <formula>0</formula>
    </cfRule>
  </conditionalFormatting>
  <conditionalFormatting sqref="E175">
    <cfRule type="cellIs" dxfId="1325" priority="1404" operator="notEqual">
      <formula>0</formula>
    </cfRule>
  </conditionalFormatting>
  <conditionalFormatting sqref="E176">
    <cfRule type="cellIs" dxfId="1324" priority="1403" operator="equal">
      <formula>0</formula>
    </cfRule>
  </conditionalFormatting>
  <conditionalFormatting sqref="E176">
    <cfRule type="cellIs" dxfId="1323" priority="1402" operator="notEqual">
      <formula>0</formula>
    </cfRule>
  </conditionalFormatting>
  <conditionalFormatting sqref="F175">
    <cfRule type="cellIs" dxfId="1322" priority="1401" operator="equal">
      <formula>0</formula>
    </cfRule>
  </conditionalFormatting>
  <conditionalFormatting sqref="F175">
    <cfRule type="cellIs" dxfId="1321" priority="1400" operator="notEqual">
      <formula>0</formula>
    </cfRule>
  </conditionalFormatting>
  <conditionalFormatting sqref="F176">
    <cfRule type="cellIs" dxfId="1320" priority="1399" operator="equal">
      <formula>0</formula>
    </cfRule>
  </conditionalFormatting>
  <conditionalFormatting sqref="F176">
    <cfRule type="cellIs" dxfId="1319" priority="1398" operator="notEqual">
      <formula>0</formula>
    </cfRule>
  </conditionalFormatting>
  <conditionalFormatting sqref="D177">
    <cfRule type="cellIs" dxfId="1318" priority="1397" operator="equal">
      <formula>0</formula>
    </cfRule>
  </conditionalFormatting>
  <conditionalFormatting sqref="D177">
    <cfRule type="cellIs" dxfId="1317" priority="1396" operator="notEqual">
      <formula>0</formula>
    </cfRule>
  </conditionalFormatting>
  <conditionalFormatting sqref="D178">
    <cfRule type="cellIs" dxfId="1316" priority="1395" operator="equal">
      <formula>0</formula>
    </cfRule>
  </conditionalFormatting>
  <conditionalFormatting sqref="D178">
    <cfRule type="cellIs" dxfId="1315" priority="1394" operator="notEqual">
      <formula>0</formula>
    </cfRule>
  </conditionalFormatting>
  <conditionalFormatting sqref="E177">
    <cfRule type="cellIs" dxfId="1314" priority="1393" operator="equal">
      <formula>0</formula>
    </cfRule>
  </conditionalFormatting>
  <conditionalFormatting sqref="E177">
    <cfRule type="cellIs" dxfId="1313" priority="1392" operator="notEqual">
      <formula>0</formula>
    </cfRule>
  </conditionalFormatting>
  <conditionalFormatting sqref="E178">
    <cfRule type="cellIs" dxfId="1312" priority="1391" operator="equal">
      <formula>0</formula>
    </cfRule>
  </conditionalFormatting>
  <conditionalFormatting sqref="E178">
    <cfRule type="cellIs" dxfId="1311" priority="1390" operator="notEqual">
      <formula>0</formula>
    </cfRule>
  </conditionalFormatting>
  <conditionalFormatting sqref="F177">
    <cfRule type="cellIs" dxfId="1310" priority="1389" operator="equal">
      <formula>0</formula>
    </cfRule>
  </conditionalFormatting>
  <conditionalFormatting sqref="F177">
    <cfRule type="cellIs" dxfId="1309" priority="1388" operator="notEqual">
      <formula>0</formula>
    </cfRule>
  </conditionalFormatting>
  <conditionalFormatting sqref="F178">
    <cfRule type="cellIs" dxfId="1308" priority="1387" operator="equal">
      <formula>0</formula>
    </cfRule>
  </conditionalFormatting>
  <conditionalFormatting sqref="F178">
    <cfRule type="cellIs" dxfId="1307" priority="1386" operator="notEqual">
      <formula>0</formula>
    </cfRule>
  </conditionalFormatting>
  <conditionalFormatting sqref="D179">
    <cfRule type="cellIs" dxfId="1306" priority="1385" operator="equal">
      <formula>0</formula>
    </cfRule>
  </conditionalFormatting>
  <conditionalFormatting sqref="D179">
    <cfRule type="cellIs" dxfId="1305" priority="1384" operator="notEqual">
      <formula>0</formula>
    </cfRule>
  </conditionalFormatting>
  <conditionalFormatting sqref="D180">
    <cfRule type="cellIs" dxfId="1304" priority="1383" operator="equal">
      <formula>0</formula>
    </cfRule>
  </conditionalFormatting>
  <conditionalFormatting sqref="D180">
    <cfRule type="cellIs" dxfId="1303" priority="1382" operator="notEqual">
      <formula>0</formula>
    </cfRule>
  </conditionalFormatting>
  <conditionalFormatting sqref="E179">
    <cfRule type="cellIs" dxfId="1302" priority="1381" operator="equal">
      <formula>0</formula>
    </cfRule>
  </conditionalFormatting>
  <conditionalFormatting sqref="E179">
    <cfRule type="cellIs" dxfId="1301" priority="1380" operator="notEqual">
      <formula>0</formula>
    </cfRule>
  </conditionalFormatting>
  <conditionalFormatting sqref="E180">
    <cfRule type="cellIs" dxfId="1300" priority="1379" operator="equal">
      <formula>0</formula>
    </cfRule>
  </conditionalFormatting>
  <conditionalFormatting sqref="E180">
    <cfRule type="cellIs" dxfId="1299" priority="1378" operator="notEqual">
      <formula>0</formula>
    </cfRule>
  </conditionalFormatting>
  <conditionalFormatting sqref="F179">
    <cfRule type="cellIs" dxfId="1298" priority="1377" operator="equal">
      <formula>0</formula>
    </cfRule>
  </conditionalFormatting>
  <conditionalFormatting sqref="F179">
    <cfRule type="cellIs" dxfId="1297" priority="1376" operator="notEqual">
      <formula>0</formula>
    </cfRule>
  </conditionalFormatting>
  <conditionalFormatting sqref="F180">
    <cfRule type="cellIs" dxfId="1296" priority="1375" operator="equal">
      <formula>0</formula>
    </cfRule>
  </conditionalFormatting>
  <conditionalFormatting sqref="F180">
    <cfRule type="cellIs" dxfId="1295" priority="1374" operator="notEqual">
      <formula>0</formula>
    </cfRule>
  </conditionalFormatting>
  <conditionalFormatting sqref="D181">
    <cfRule type="cellIs" dxfId="1294" priority="1373" operator="equal">
      <formula>0</formula>
    </cfRule>
  </conditionalFormatting>
  <conditionalFormatting sqref="D181">
    <cfRule type="cellIs" dxfId="1293" priority="1372" operator="notEqual">
      <formula>0</formula>
    </cfRule>
  </conditionalFormatting>
  <conditionalFormatting sqref="D182">
    <cfRule type="cellIs" dxfId="1292" priority="1371" operator="equal">
      <formula>0</formula>
    </cfRule>
  </conditionalFormatting>
  <conditionalFormatting sqref="D182">
    <cfRule type="cellIs" dxfId="1291" priority="1370" operator="notEqual">
      <formula>0</formula>
    </cfRule>
  </conditionalFormatting>
  <conditionalFormatting sqref="E181">
    <cfRule type="cellIs" dxfId="1290" priority="1369" operator="equal">
      <formula>0</formula>
    </cfRule>
  </conditionalFormatting>
  <conditionalFormatting sqref="E181">
    <cfRule type="cellIs" dxfId="1289" priority="1368" operator="notEqual">
      <formula>0</formula>
    </cfRule>
  </conditionalFormatting>
  <conditionalFormatting sqref="E182">
    <cfRule type="cellIs" dxfId="1288" priority="1367" operator="equal">
      <formula>0</formula>
    </cfRule>
  </conditionalFormatting>
  <conditionalFormatting sqref="E182">
    <cfRule type="cellIs" dxfId="1287" priority="1366" operator="notEqual">
      <formula>0</formula>
    </cfRule>
  </conditionalFormatting>
  <conditionalFormatting sqref="F181">
    <cfRule type="cellIs" dxfId="1286" priority="1365" operator="equal">
      <formula>0</formula>
    </cfRule>
  </conditionalFormatting>
  <conditionalFormatting sqref="F181">
    <cfRule type="cellIs" dxfId="1285" priority="1364" operator="notEqual">
      <formula>0</formula>
    </cfRule>
  </conditionalFormatting>
  <conditionalFormatting sqref="F182">
    <cfRule type="cellIs" dxfId="1284" priority="1363" operator="equal">
      <formula>0</formula>
    </cfRule>
  </conditionalFormatting>
  <conditionalFormatting sqref="F182">
    <cfRule type="cellIs" dxfId="1283" priority="1362" operator="notEqual">
      <formula>0</formula>
    </cfRule>
  </conditionalFormatting>
  <conditionalFormatting sqref="D183">
    <cfRule type="cellIs" dxfId="1282" priority="1361" operator="equal">
      <formula>0</formula>
    </cfRule>
  </conditionalFormatting>
  <conditionalFormatting sqref="D183">
    <cfRule type="cellIs" dxfId="1281" priority="1360" operator="notEqual">
      <formula>0</formula>
    </cfRule>
  </conditionalFormatting>
  <conditionalFormatting sqref="D184">
    <cfRule type="cellIs" dxfId="1280" priority="1359" operator="equal">
      <formula>0</formula>
    </cfRule>
  </conditionalFormatting>
  <conditionalFormatting sqref="D184">
    <cfRule type="cellIs" dxfId="1279" priority="1358" operator="notEqual">
      <formula>0</formula>
    </cfRule>
  </conditionalFormatting>
  <conditionalFormatting sqref="E183">
    <cfRule type="cellIs" dxfId="1278" priority="1357" operator="equal">
      <formula>0</formula>
    </cfRule>
  </conditionalFormatting>
  <conditionalFormatting sqref="E183">
    <cfRule type="cellIs" dxfId="1277" priority="1356" operator="notEqual">
      <formula>0</formula>
    </cfRule>
  </conditionalFormatting>
  <conditionalFormatting sqref="E184">
    <cfRule type="cellIs" dxfId="1276" priority="1355" operator="equal">
      <formula>0</formula>
    </cfRule>
  </conditionalFormatting>
  <conditionalFormatting sqref="E184">
    <cfRule type="cellIs" dxfId="1275" priority="1354" operator="notEqual">
      <formula>0</formula>
    </cfRule>
  </conditionalFormatting>
  <conditionalFormatting sqref="F183">
    <cfRule type="cellIs" dxfId="1274" priority="1353" operator="equal">
      <formula>0</formula>
    </cfRule>
  </conditionalFormatting>
  <conditionalFormatting sqref="F183">
    <cfRule type="cellIs" dxfId="1273" priority="1352" operator="notEqual">
      <formula>0</formula>
    </cfRule>
  </conditionalFormatting>
  <conditionalFormatting sqref="F184">
    <cfRule type="cellIs" dxfId="1272" priority="1351" operator="equal">
      <formula>0</formula>
    </cfRule>
  </conditionalFormatting>
  <conditionalFormatting sqref="F184">
    <cfRule type="cellIs" dxfId="1271" priority="1350" operator="notEqual">
      <formula>0</formula>
    </cfRule>
  </conditionalFormatting>
  <conditionalFormatting sqref="D185">
    <cfRule type="cellIs" dxfId="1270" priority="1349" operator="equal">
      <formula>0</formula>
    </cfRule>
  </conditionalFormatting>
  <conditionalFormatting sqref="D185">
    <cfRule type="cellIs" dxfId="1269" priority="1348" operator="notEqual">
      <formula>0</formula>
    </cfRule>
  </conditionalFormatting>
  <conditionalFormatting sqref="D186">
    <cfRule type="cellIs" dxfId="1268" priority="1347" operator="equal">
      <formula>0</formula>
    </cfRule>
  </conditionalFormatting>
  <conditionalFormatting sqref="D186">
    <cfRule type="cellIs" dxfId="1267" priority="1346" operator="notEqual">
      <formula>0</formula>
    </cfRule>
  </conditionalFormatting>
  <conditionalFormatting sqref="E185">
    <cfRule type="cellIs" dxfId="1266" priority="1345" operator="equal">
      <formula>0</formula>
    </cfRule>
  </conditionalFormatting>
  <conditionalFormatting sqref="E185">
    <cfRule type="cellIs" dxfId="1265" priority="1344" operator="notEqual">
      <formula>0</formula>
    </cfRule>
  </conditionalFormatting>
  <conditionalFormatting sqref="E186">
    <cfRule type="cellIs" dxfId="1264" priority="1343" operator="equal">
      <formula>0</formula>
    </cfRule>
  </conditionalFormatting>
  <conditionalFormatting sqref="E186">
    <cfRule type="cellIs" dxfId="1263" priority="1342" operator="notEqual">
      <formula>0</formula>
    </cfRule>
  </conditionalFormatting>
  <conditionalFormatting sqref="F185">
    <cfRule type="cellIs" dxfId="1262" priority="1341" operator="equal">
      <formula>0</formula>
    </cfRule>
  </conditionalFormatting>
  <conditionalFormatting sqref="F185">
    <cfRule type="cellIs" dxfId="1261" priority="1340" operator="notEqual">
      <formula>0</formula>
    </cfRule>
  </conditionalFormatting>
  <conditionalFormatting sqref="F186">
    <cfRule type="cellIs" dxfId="1260" priority="1339" operator="equal">
      <formula>0</formula>
    </cfRule>
  </conditionalFormatting>
  <conditionalFormatting sqref="F186">
    <cfRule type="cellIs" dxfId="1259" priority="1338" operator="notEqual">
      <formula>0</formula>
    </cfRule>
  </conditionalFormatting>
  <conditionalFormatting sqref="D187">
    <cfRule type="cellIs" dxfId="1258" priority="1337" operator="equal">
      <formula>0</formula>
    </cfRule>
  </conditionalFormatting>
  <conditionalFormatting sqref="D187">
    <cfRule type="cellIs" dxfId="1257" priority="1336" operator="notEqual">
      <formula>0</formula>
    </cfRule>
  </conditionalFormatting>
  <conditionalFormatting sqref="D188">
    <cfRule type="cellIs" dxfId="1256" priority="1335" operator="equal">
      <formula>0</formula>
    </cfRule>
  </conditionalFormatting>
  <conditionalFormatting sqref="D188">
    <cfRule type="cellIs" dxfId="1255" priority="1334" operator="notEqual">
      <formula>0</formula>
    </cfRule>
  </conditionalFormatting>
  <conditionalFormatting sqref="E187">
    <cfRule type="cellIs" dxfId="1254" priority="1333" operator="equal">
      <formula>0</formula>
    </cfRule>
  </conditionalFormatting>
  <conditionalFormatting sqref="E187">
    <cfRule type="cellIs" dxfId="1253" priority="1332" operator="notEqual">
      <formula>0</formula>
    </cfRule>
  </conditionalFormatting>
  <conditionalFormatting sqref="E188">
    <cfRule type="cellIs" dxfId="1252" priority="1331" operator="equal">
      <formula>0</formula>
    </cfRule>
  </conditionalFormatting>
  <conditionalFormatting sqref="E188">
    <cfRule type="cellIs" dxfId="1251" priority="1330" operator="notEqual">
      <formula>0</formula>
    </cfRule>
  </conditionalFormatting>
  <conditionalFormatting sqref="F187">
    <cfRule type="cellIs" dxfId="1250" priority="1329" operator="equal">
      <formula>0</formula>
    </cfRule>
  </conditionalFormatting>
  <conditionalFormatting sqref="F187">
    <cfRule type="cellIs" dxfId="1249" priority="1328" operator="notEqual">
      <formula>0</formula>
    </cfRule>
  </conditionalFormatting>
  <conditionalFormatting sqref="F188">
    <cfRule type="cellIs" dxfId="1248" priority="1327" operator="equal">
      <formula>0</formula>
    </cfRule>
  </conditionalFormatting>
  <conditionalFormatting sqref="F188">
    <cfRule type="cellIs" dxfId="1247" priority="1326" operator="notEqual">
      <formula>0</formula>
    </cfRule>
  </conditionalFormatting>
  <conditionalFormatting sqref="D189">
    <cfRule type="cellIs" dxfId="1246" priority="1325" operator="equal">
      <formula>0</formula>
    </cfRule>
  </conditionalFormatting>
  <conditionalFormatting sqref="D189">
    <cfRule type="cellIs" dxfId="1245" priority="1324" operator="notEqual">
      <formula>0</formula>
    </cfRule>
  </conditionalFormatting>
  <conditionalFormatting sqref="D190">
    <cfRule type="cellIs" dxfId="1244" priority="1323" operator="equal">
      <formula>0</formula>
    </cfRule>
  </conditionalFormatting>
  <conditionalFormatting sqref="D190">
    <cfRule type="cellIs" dxfId="1243" priority="1322" operator="notEqual">
      <formula>0</formula>
    </cfRule>
  </conditionalFormatting>
  <conditionalFormatting sqref="E189">
    <cfRule type="cellIs" dxfId="1242" priority="1321" operator="equal">
      <formula>0</formula>
    </cfRule>
  </conditionalFormatting>
  <conditionalFormatting sqref="E189">
    <cfRule type="cellIs" dxfId="1241" priority="1320" operator="notEqual">
      <formula>0</formula>
    </cfRule>
  </conditionalFormatting>
  <conditionalFormatting sqref="E190">
    <cfRule type="cellIs" dxfId="1240" priority="1319" operator="equal">
      <formula>0</formula>
    </cfRule>
  </conditionalFormatting>
  <conditionalFormatting sqref="E190">
    <cfRule type="cellIs" dxfId="1239" priority="1318" operator="notEqual">
      <formula>0</formula>
    </cfRule>
  </conditionalFormatting>
  <conditionalFormatting sqref="F189">
    <cfRule type="cellIs" dxfId="1238" priority="1317" operator="equal">
      <formula>0</formula>
    </cfRule>
  </conditionalFormatting>
  <conditionalFormatting sqref="F189">
    <cfRule type="cellIs" dxfId="1237" priority="1316" operator="notEqual">
      <formula>0</formula>
    </cfRule>
  </conditionalFormatting>
  <conditionalFormatting sqref="F190">
    <cfRule type="cellIs" dxfId="1236" priority="1315" operator="equal">
      <formula>0</formula>
    </cfRule>
  </conditionalFormatting>
  <conditionalFormatting sqref="F190">
    <cfRule type="cellIs" dxfId="1235" priority="1314" operator="notEqual">
      <formula>0</formula>
    </cfRule>
  </conditionalFormatting>
  <conditionalFormatting sqref="D191">
    <cfRule type="cellIs" dxfId="1234" priority="1313" operator="equal">
      <formula>0</formula>
    </cfRule>
  </conditionalFormatting>
  <conditionalFormatting sqref="D191">
    <cfRule type="cellIs" dxfId="1233" priority="1312" operator="notEqual">
      <formula>0</formula>
    </cfRule>
  </conditionalFormatting>
  <conditionalFormatting sqref="D192">
    <cfRule type="cellIs" dxfId="1232" priority="1311" operator="equal">
      <formula>0</formula>
    </cfRule>
  </conditionalFormatting>
  <conditionalFormatting sqref="D192">
    <cfRule type="cellIs" dxfId="1231" priority="1310" operator="notEqual">
      <formula>0</formula>
    </cfRule>
  </conditionalFormatting>
  <conditionalFormatting sqref="E191">
    <cfRule type="cellIs" dxfId="1230" priority="1309" operator="equal">
      <formula>0</formula>
    </cfRule>
  </conditionalFormatting>
  <conditionalFormatting sqref="E191">
    <cfRule type="cellIs" dxfId="1229" priority="1308" operator="notEqual">
      <formula>0</formula>
    </cfRule>
  </conditionalFormatting>
  <conditionalFormatting sqref="E192">
    <cfRule type="cellIs" dxfId="1228" priority="1307" operator="equal">
      <formula>0</formula>
    </cfRule>
  </conditionalFormatting>
  <conditionalFormatting sqref="E192">
    <cfRule type="cellIs" dxfId="1227" priority="1306" operator="notEqual">
      <formula>0</formula>
    </cfRule>
  </conditionalFormatting>
  <conditionalFormatting sqref="F191">
    <cfRule type="cellIs" dxfId="1226" priority="1305" operator="equal">
      <formula>0</formula>
    </cfRule>
  </conditionalFormatting>
  <conditionalFormatting sqref="F191">
    <cfRule type="cellIs" dxfId="1225" priority="1304" operator="notEqual">
      <formula>0</formula>
    </cfRule>
  </conditionalFormatting>
  <conditionalFormatting sqref="F192">
    <cfRule type="cellIs" dxfId="1224" priority="1303" operator="equal">
      <formula>0</formula>
    </cfRule>
  </conditionalFormatting>
  <conditionalFormatting sqref="F192">
    <cfRule type="cellIs" dxfId="1223" priority="1302" operator="notEqual">
      <formula>0</formula>
    </cfRule>
  </conditionalFormatting>
  <conditionalFormatting sqref="D193">
    <cfRule type="cellIs" dxfId="1222" priority="1301" operator="equal">
      <formula>0</formula>
    </cfRule>
  </conditionalFormatting>
  <conditionalFormatting sqref="D193">
    <cfRule type="cellIs" dxfId="1221" priority="1300" operator="notEqual">
      <formula>0</formula>
    </cfRule>
  </conditionalFormatting>
  <conditionalFormatting sqref="D194">
    <cfRule type="cellIs" dxfId="1220" priority="1299" operator="equal">
      <formula>0</formula>
    </cfRule>
  </conditionalFormatting>
  <conditionalFormatting sqref="D194">
    <cfRule type="cellIs" dxfId="1219" priority="1298" operator="notEqual">
      <formula>0</formula>
    </cfRule>
  </conditionalFormatting>
  <conditionalFormatting sqref="E193">
    <cfRule type="cellIs" dxfId="1218" priority="1297" operator="equal">
      <formula>0</formula>
    </cfRule>
  </conditionalFormatting>
  <conditionalFormatting sqref="E193">
    <cfRule type="cellIs" dxfId="1217" priority="1296" operator="notEqual">
      <formula>0</formula>
    </cfRule>
  </conditionalFormatting>
  <conditionalFormatting sqref="E194">
    <cfRule type="cellIs" dxfId="1216" priority="1295" operator="equal">
      <formula>0</formula>
    </cfRule>
  </conditionalFormatting>
  <conditionalFormatting sqref="E194">
    <cfRule type="cellIs" dxfId="1215" priority="1294" operator="notEqual">
      <formula>0</formula>
    </cfRule>
  </conditionalFormatting>
  <conditionalFormatting sqref="F193">
    <cfRule type="cellIs" dxfId="1214" priority="1293" operator="equal">
      <formula>0</formula>
    </cfRule>
  </conditionalFormatting>
  <conditionalFormatting sqref="F193">
    <cfRule type="cellIs" dxfId="1213" priority="1292" operator="notEqual">
      <formula>0</formula>
    </cfRule>
  </conditionalFormatting>
  <conditionalFormatting sqref="F194">
    <cfRule type="cellIs" dxfId="1212" priority="1291" operator="equal">
      <formula>0</formula>
    </cfRule>
  </conditionalFormatting>
  <conditionalFormatting sqref="F194">
    <cfRule type="cellIs" dxfId="1211" priority="1290" operator="notEqual">
      <formula>0</formula>
    </cfRule>
  </conditionalFormatting>
  <conditionalFormatting sqref="D195">
    <cfRule type="cellIs" dxfId="1210" priority="1289" operator="equal">
      <formula>0</formula>
    </cfRule>
  </conditionalFormatting>
  <conditionalFormatting sqref="D195">
    <cfRule type="cellIs" dxfId="1209" priority="1288" operator="notEqual">
      <formula>0</formula>
    </cfRule>
  </conditionalFormatting>
  <conditionalFormatting sqref="D196">
    <cfRule type="cellIs" dxfId="1208" priority="1287" operator="equal">
      <formula>0</formula>
    </cfRule>
  </conditionalFormatting>
  <conditionalFormatting sqref="D196">
    <cfRule type="cellIs" dxfId="1207" priority="1286" operator="notEqual">
      <formula>0</formula>
    </cfRule>
  </conditionalFormatting>
  <conditionalFormatting sqref="E195">
    <cfRule type="cellIs" dxfId="1206" priority="1285" operator="equal">
      <formula>0</formula>
    </cfRule>
  </conditionalFormatting>
  <conditionalFormatting sqref="E195">
    <cfRule type="cellIs" dxfId="1205" priority="1284" operator="notEqual">
      <formula>0</formula>
    </cfRule>
  </conditionalFormatting>
  <conditionalFormatting sqref="E196">
    <cfRule type="cellIs" dxfId="1204" priority="1283" operator="equal">
      <formula>0</formula>
    </cfRule>
  </conditionalFormatting>
  <conditionalFormatting sqref="E196">
    <cfRule type="cellIs" dxfId="1203" priority="1282" operator="notEqual">
      <formula>0</formula>
    </cfRule>
  </conditionalFormatting>
  <conditionalFormatting sqref="F195">
    <cfRule type="cellIs" dxfId="1202" priority="1281" operator="equal">
      <formula>0</formula>
    </cfRule>
  </conditionalFormatting>
  <conditionalFormatting sqref="F195">
    <cfRule type="cellIs" dxfId="1201" priority="1280" operator="notEqual">
      <formula>0</formula>
    </cfRule>
  </conditionalFormatting>
  <conditionalFormatting sqref="F196">
    <cfRule type="cellIs" dxfId="1200" priority="1279" operator="equal">
      <formula>0</formula>
    </cfRule>
  </conditionalFormatting>
  <conditionalFormatting sqref="F196">
    <cfRule type="cellIs" dxfId="1199" priority="1278" operator="notEqual">
      <formula>0</formula>
    </cfRule>
  </conditionalFormatting>
  <conditionalFormatting sqref="D197">
    <cfRule type="cellIs" dxfId="1198" priority="1277" operator="equal">
      <formula>0</formula>
    </cfRule>
  </conditionalFormatting>
  <conditionalFormatting sqref="D197">
    <cfRule type="cellIs" dxfId="1197" priority="1276" operator="notEqual">
      <formula>0</formula>
    </cfRule>
  </conditionalFormatting>
  <conditionalFormatting sqref="D198">
    <cfRule type="cellIs" dxfId="1196" priority="1275" operator="equal">
      <formula>0</formula>
    </cfRule>
  </conditionalFormatting>
  <conditionalFormatting sqref="D198">
    <cfRule type="cellIs" dxfId="1195" priority="1274" operator="notEqual">
      <formula>0</formula>
    </cfRule>
  </conditionalFormatting>
  <conditionalFormatting sqref="E197">
    <cfRule type="cellIs" dxfId="1194" priority="1273" operator="equal">
      <formula>0</formula>
    </cfRule>
  </conditionalFormatting>
  <conditionalFormatting sqref="E197">
    <cfRule type="cellIs" dxfId="1193" priority="1272" operator="notEqual">
      <formula>0</formula>
    </cfRule>
  </conditionalFormatting>
  <conditionalFormatting sqref="E198">
    <cfRule type="cellIs" dxfId="1192" priority="1271" operator="equal">
      <formula>0</formula>
    </cfRule>
  </conditionalFormatting>
  <conditionalFormatting sqref="E198">
    <cfRule type="cellIs" dxfId="1191" priority="1270" operator="notEqual">
      <formula>0</formula>
    </cfRule>
  </conditionalFormatting>
  <conditionalFormatting sqref="F197">
    <cfRule type="cellIs" dxfId="1190" priority="1269" operator="equal">
      <formula>0</formula>
    </cfRule>
  </conditionalFormatting>
  <conditionalFormatting sqref="F197">
    <cfRule type="cellIs" dxfId="1189" priority="1268" operator="notEqual">
      <formula>0</formula>
    </cfRule>
  </conditionalFormatting>
  <conditionalFormatting sqref="F198">
    <cfRule type="cellIs" dxfId="1188" priority="1267" operator="equal">
      <formula>0</formula>
    </cfRule>
  </conditionalFormatting>
  <conditionalFormatting sqref="F198">
    <cfRule type="cellIs" dxfId="1187" priority="1266" operator="notEqual">
      <formula>0</formula>
    </cfRule>
  </conditionalFormatting>
  <conditionalFormatting sqref="D199">
    <cfRule type="cellIs" dxfId="1186" priority="1265" operator="equal">
      <formula>0</formula>
    </cfRule>
  </conditionalFormatting>
  <conditionalFormatting sqref="D199">
    <cfRule type="cellIs" dxfId="1185" priority="1264" operator="notEqual">
      <formula>0</formula>
    </cfRule>
  </conditionalFormatting>
  <conditionalFormatting sqref="D200">
    <cfRule type="cellIs" dxfId="1184" priority="1263" operator="equal">
      <formula>0</formula>
    </cfRule>
  </conditionalFormatting>
  <conditionalFormatting sqref="D200">
    <cfRule type="cellIs" dxfId="1183" priority="1262" operator="notEqual">
      <formula>0</formula>
    </cfRule>
  </conditionalFormatting>
  <conditionalFormatting sqref="E199">
    <cfRule type="cellIs" dxfId="1182" priority="1261" operator="equal">
      <formula>0</formula>
    </cfRule>
  </conditionalFormatting>
  <conditionalFormatting sqref="E199">
    <cfRule type="cellIs" dxfId="1181" priority="1260" operator="notEqual">
      <formula>0</formula>
    </cfRule>
  </conditionalFormatting>
  <conditionalFormatting sqref="E200">
    <cfRule type="cellIs" dxfId="1180" priority="1259" operator="equal">
      <formula>0</formula>
    </cfRule>
  </conditionalFormatting>
  <conditionalFormatting sqref="E200">
    <cfRule type="cellIs" dxfId="1179" priority="1258" operator="notEqual">
      <formula>0</formula>
    </cfRule>
  </conditionalFormatting>
  <conditionalFormatting sqref="F199">
    <cfRule type="cellIs" dxfId="1178" priority="1257" operator="equal">
      <formula>0</formula>
    </cfRule>
  </conditionalFormatting>
  <conditionalFormatting sqref="F199">
    <cfRule type="cellIs" dxfId="1177" priority="1256" operator="notEqual">
      <formula>0</formula>
    </cfRule>
  </conditionalFormatting>
  <conditionalFormatting sqref="F200">
    <cfRule type="cellIs" dxfId="1176" priority="1255" operator="equal">
      <formula>0</formula>
    </cfRule>
  </conditionalFormatting>
  <conditionalFormatting sqref="F200">
    <cfRule type="cellIs" dxfId="1175" priority="1254" operator="notEqual">
      <formula>0</formula>
    </cfRule>
  </conditionalFormatting>
  <conditionalFormatting sqref="D201">
    <cfRule type="cellIs" dxfId="1174" priority="1253" operator="equal">
      <formula>0</formula>
    </cfRule>
  </conditionalFormatting>
  <conditionalFormatting sqref="D201">
    <cfRule type="cellIs" dxfId="1173" priority="1252" operator="notEqual">
      <formula>0</formula>
    </cfRule>
  </conditionalFormatting>
  <conditionalFormatting sqref="D202">
    <cfRule type="cellIs" dxfId="1172" priority="1251" operator="equal">
      <formula>0</formula>
    </cfRule>
  </conditionalFormatting>
  <conditionalFormatting sqref="D202">
    <cfRule type="cellIs" dxfId="1171" priority="1250" operator="notEqual">
      <formula>0</formula>
    </cfRule>
  </conditionalFormatting>
  <conditionalFormatting sqref="E201">
    <cfRule type="cellIs" dxfId="1170" priority="1249" operator="equal">
      <formula>0</formula>
    </cfRule>
  </conditionalFormatting>
  <conditionalFormatting sqref="E201">
    <cfRule type="cellIs" dxfId="1169" priority="1248" operator="notEqual">
      <formula>0</formula>
    </cfRule>
  </conditionalFormatting>
  <conditionalFormatting sqref="E202">
    <cfRule type="cellIs" dxfId="1168" priority="1247" operator="equal">
      <formula>0</formula>
    </cfRule>
  </conditionalFormatting>
  <conditionalFormatting sqref="E202">
    <cfRule type="cellIs" dxfId="1167" priority="1246" operator="notEqual">
      <formula>0</formula>
    </cfRule>
  </conditionalFormatting>
  <conditionalFormatting sqref="F201">
    <cfRule type="cellIs" dxfId="1166" priority="1245" operator="equal">
      <formula>0</formula>
    </cfRule>
  </conditionalFormatting>
  <conditionalFormatting sqref="F201">
    <cfRule type="cellIs" dxfId="1165" priority="1244" operator="notEqual">
      <formula>0</formula>
    </cfRule>
  </conditionalFormatting>
  <conditionalFormatting sqref="F202">
    <cfRule type="cellIs" dxfId="1164" priority="1243" operator="equal">
      <formula>0</formula>
    </cfRule>
  </conditionalFormatting>
  <conditionalFormatting sqref="F202">
    <cfRule type="cellIs" dxfId="1163" priority="1242" operator="notEqual">
      <formula>0</formula>
    </cfRule>
  </conditionalFormatting>
  <conditionalFormatting sqref="D203">
    <cfRule type="cellIs" dxfId="1162" priority="1241" operator="equal">
      <formula>0</formula>
    </cfRule>
  </conditionalFormatting>
  <conditionalFormatting sqref="D203">
    <cfRule type="cellIs" dxfId="1161" priority="1240" operator="notEqual">
      <formula>0</formula>
    </cfRule>
  </conditionalFormatting>
  <conditionalFormatting sqref="D204">
    <cfRule type="cellIs" dxfId="1160" priority="1239" operator="equal">
      <formula>0</formula>
    </cfRule>
  </conditionalFormatting>
  <conditionalFormatting sqref="D204">
    <cfRule type="cellIs" dxfId="1159" priority="1238" operator="notEqual">
      <formula>0</formula>
    </cfRule>
  </conditionalFormatting>
  <conditionalFormatting sqref="E203">
    <cfRule type="cellIs" dxfId="1158" priority="1237" operator="equal">
      <formula>0</formula>
    </cfRule>
  </conditionalFormatting>
  <conditionalFormatting sqref="E203">
    <cfRule type="cellIs" dxfId="1157" priority="1236" operator="notEqual">
      <formula>0</formula>
    </cfRule>
  </conditionalFormatting>
  <conditionalFormatting sqref="E204">
    <cfRule type="cellIs" dxfId="1156" priority="1235" operator="equal">
      <formula>0</formula>
    </cfRule>
  </conditionalFormatting>
  <conditionalFormatting sqref="E204">
    <cfRule type="cellIs" dxfId="1155" priority="1234" operator="notEqual">
      <formula>0</formula>
    </cfRule>
  </conditionalFormatting>
  <conditionalFormatting sqref="F203">
    <cfRule type="cellIs" dxfId="1154" priority="1233" operator="equal">
      <formula>0</formula>
    </cfRule>
  </conditionalFormatting>
  <conditionalFormatting sqref="F203">
    <cfRule type="cellIs" dxfId="1153" priority="1232" operator="notEqual">
      <formula>0</formula>
    </cfRule>
  </conditionalFormatting>
  <conditionalFormatting sqref="F204">
    <cfRule type="cellIs" dxfId="1152" priority="1231" operator="equal">
      <formula>0</formula>
    </cfRule>
  </conditionalFormatting>
  <conditionalFormatting sqref="F204">
    <cfRule type="cellIs" dxfId="1151" priority="1230" operator="notEqual">
      <formula>0</formula>
    </cfRule>
  </conditionalFormatting>
  <conditionalFormatting sqref="D205">
    <cfRule type="cellIs" dxfId="1150" priority="1229" operator="equal">
      <formula>0</formula>
    </cfRule>
  </conditionalFormatting>
  <conditionalFormatting sqref="D205">
    <cfRule type="cellIs" dxfId="1149" priority="1228" operator="notEqual">
      <formula>0</formula>
    </cfRule>
  </conditionalFormatting>
  <conditionalFormatting sqref="D206">
    <cfRule type="cellIs" dxfId="1148" priority="1227" operator="equal">
      <formula>0</formula>
    </cfRule>
  </conditionalFormatting>
  <conditionalFormatting sqref="D206">
    <cfRule type="cellIs" dxfId="1147" priority="1226" operator="notEqual">
      <formula>0</formula>
    </cfRule>
  </conditionalFormatting>
  <conditionalFormatting sqref="E205">
    <cfRule type="cellIs" dxfId="1146" priority="1225" operator="equal">
      <formula>0</formula>
    </cfRule>
  </conditionalFormatting>
  <conditionalFormatting sqref="E205">
    <cfRule type="cellIs" dxfId="1145" priority="1224" operator="notEqual">
      <formula>0</formula>
    </cfRule>
  </conditionalFormatting>
  <conditionalFormatting sqref="E206">
    <cfRule type="cellIs" dxfId="1144" priority="1223" operator="equal">
      <formula>0</formula>
    </cfRule>
  </conditionalFormatting>
  <conditionalFormatting sqref="E206">
    <cfRule type="cellIs" dxfId="1143" priority="1222" operator="notEqual">
      <formula>0</formula>
    </cfRule>
  </conditionalFormatting>
  <conditionalFormatting sqref="F205">
    <cfRule type="cellIs" dxfId="1142" priority="1221" operator="equal">
      <formula>0</formula>
    </cfRule>
  </conditionalFormatting>
  <conditionalFormatting sqref="F205">
    <cfRule type="cellIs" dxfId="1141" priority="1220" operator="notEqual">
      <formula>0</formula>
    </cfRule>
  </conditionalFormatting>
  <conditionalFormatting sqref="F206">
    <cfRule type="cellIs" dxfId="1140" priority="1219" operator="equal">
      <formula>0</formula>
    </cfRule>
  </conditionalFormatting>
  <conditionalFormatting sqref="F206">
    <cfRule type="cellIs" dxfId="1139" priority="1218" operator="notEqual">
      <formula>0</formula>
    </cfRule>
  </conditionalFormatting>
  <conditionalFormatting sqref="D207">
    <cfRule type="cellIs" dxfId="1138" priority="1217" operator="equal">
      <formula>0</formula>
    </cfRule>
  </conditionalFormatting>
  <conditionalFormatting sqref="D207">
    <cfRule type="cellIs" dxfId="1137" priority="1216" operator="notEqual">
      <formula>0</formula>
    </cfRule>
  </conditionalFormatting>
  <conditionalFormatting sqref="D208">
    <cfRule type="cellIs" dxfId="1136" priority="1215" operator="equal">
      <formula>0</formula>
    </cfRule>
  </conditionalFormatting>
  <conditionalFormatting sqref="D208">
    <cfRule type="cellIs" dxfId="1135" priority="1214" operator="notEqual">
      <formula>0</formula>
    </cfRule>
  </conditionalFormatting>
  <conditionalFormatting sqref="E207">
    <cfRule type="cellIs" dxfId="1134" priority="1213" operator="equal">
      <formula>0</formula>
    </cfRule>
  </conditionalFormatting>
  <conditionalFormatting sqref="E207">
    <cfRule type="cellIs" dxfId="1133" priority="1212" operator="notEqual">
      <formula>0</formula>
    </cfRule>
  </conditionalFormatting>
  <conditionalFormatting sqref="E208">
    <cfRule type="cellIs" dxfId="1132" priority="1211" operator="equal">
      <formula>0</formula>
    </cfRule>
  </conditionalFormatting>
  <conditionalFormatting sqref="E208">
    <cfRule type="cellIs" dxfId="1131" priority="1210" operator="notEqual">
      <formula>0</formula>
    </cfRule>
  </conditionalFormatting>
  <conditionalFormatting sqref="F207">
    <cfRule type="cellIs" dxfId="1130" priority="1209" operator="equal">
      <formula>0</formula>
    </cfRule>
  </conditionalFormatting>
  <conditionalFormatting sqref="F207">
    <cfRule type="cellIs" dxfId="1129" priority="1208" operator="notEqual">
      <formula>0</formula>
    </cfRule>
  </conditionalFormatting>
  <conditionalFormatting sqref="F208">
    <cfRule type="cellIs" dxfId="1128" priority="1207" operator="equal">
      <formula>0</formula>
    </cfRule>
  </conditionalFormatting>
  <conditionalFormatting sqref="F208">
    <cfRule type="cellIs" dxfId="1127" priority="1206" operator="notEqual">
      <formula>0</formula>
    </cfRule>
  </conditionalFormatting>
  <conditionalFormatting sqref="D209">
    <cfRule type="cellIs" dxfId="1126" priority="1205" operator="equal">
      <formula>0</formula>
    </cfRule>
  </conditionalFormatting>
  <conditionalFormatting sqref="D209">
    <cfRule type="cellIs" dxfId="1125" priority="1204" operator="notEqual">
      <formula>0</formula>
    </cfRule>
  </conditionalFormatting>
  <conditionalFormatting sqref="D210">
    <cfRule type="cellIs" dxfId="1124" priority="1203" operator="equal">
      <formula>0</formula>
    </cfRule>
  </conditionalFormatting>
  <conditionalFormatting sqref="D210">
    <cfRule type="cellIs" dxfId="1123" priority="1202" operator="notEqual">
      <formula>0</formula>
    </cfRule>
  </conditionalFormatting>
  <conditionalFormatting sqref="E209">
    <cfRule type="cellIs" dxfId="1122" priority="1201" operator="equal">
      <formula>0</formula>
    </cfRule>
  </conditionalFormatting>
  <conditionalFormatting sqref="E209">
    <cfRule type="cellIs" dxfId="1121" priority="1200" operator="notEqual">
      <formula>0</formula>
    </cfRule>
  </conditionalFormatting>
  <conditionalFormatting sqref="E210">
    <cfRule type="cellIs" dxfId="1120" priority="1199" operator="equal">
      <formula>0</formula>
    </cfRule>
  </conditionalFormatting>
  <conditionalFormatting sqref="E210">
    <cfRule type="cellIs" dxfId="1119" priority="1198" operator="notEqual">
      <formula>0</formula>
    </cfRule>
  </conditionalFormatting>
  <conditionalFormatting sqref="F209">
    <cfRule type="cellIs" dxfId="1118" priority="1197" operator="equal">
      <formula>0</formula>
    </cfRule>
  </conditionalFormatting>
  <conditionalFormatting sqref="F209">
    <cfRule type="cellIs" dxfId="1117" priority="1196" operator="notEqual">
      <formula>0</formula>
    </cfRule>
  </conditionalFormatting>
  <conditionalFormatting sqref="F210">
    <cfRule type="cellIs" dxfId="1116" priority="1195" operator="equal">
      <formula>0</formula>
    </cfRule>
  </conditionalFormatting>
  <conditionalFormatting sqref="F210">
    <cfRule type="cellIs" dxfId="1115" priority="1194" operator="notEqual">
      <formula>0</formula>
    </cfRule>
  </conditionalFormatting>
  <conditionalFormatting sqref="D211">
    <cfRule type="cellIs" dxfId="1114" priority="1193" operator="equal">
      <formula>0</formula>
    </cfRule>
  </conditionalFormatting>
  <conditionalFormatting sqref="D211">
    <cfRule type="cellIs" dxfId="1113" priority="1192" operator="notEqual">
      <formula>0</formula>
    </cfRule>
  </conditionalFormatting>
  <conditionalFormatting sqref="D212">
    <cfRule type="cellIs" dxfId="1112" priority="1191" operator="equal">
      <formula>0</formula>
    </cfRule>
  </conditionalFormatting>
  <conditionalFormatting sqref="D212">
    <cfRule type="cellIs" dxfId="1111" priority="1190" operator="notEqual">
      <formula>0</formula>
    </cfRule>
  </conditionalFormatting>
  <conditionalFormatting sqref="E211">
    <cfRule type="cellIs" dxfId="1110" priority="1189" operator="equal">
      <formula>0</formula>
    </cfRule>
  </conditionalFormatting>
  <conditionalFormatting sqref="E211">
    <cfRule type="cellIs" dxfId="1109" priority="1188" operator="notEqual">
      <formula>0</formula>
    </cfRule>
  </conditionalFormatting>
  <conditionalFormatting sqref="E212">
    <cfRule type="cellIs" dxfId="1108" priority="1187" operator="equal">
      <formula>0</formula>
    </cfRule>
  </conditionalFormatting>
  <conditionalFormatting sqref="E212">
    <cfRule type="cellIs" dxfId="1107" priority="1186" operator="notEqual">
      <formula>0</formula>
    </cfRule>
  </conditionalFormatting>
  <conditionalFormatting sqref="F211">
    <cfRule type="cellIs" dxfId="1106" priority="1185" operator="equal">
      <formula>0</formula>
    </cfRule>
  </conditionalFormatting>
  <conditionalFormatting sqref="F211">
    <cfRule type="cellIs" dxfId="1105" priority="1184" operator="notEqual">
      <formula>0</formula>
    </cfRule>
  </conditionalFormatting>
  <conditionalFormatting sqref="F212">
    <cfRule type="cellIs" dxfId="1104" priority="1183" operator="equal">
      <formula>0</formula>
    </cfRule>
  </conditionalFormatting>
  <conditionalFormatting sqref="F212">
    <cfRule type="cellIs" dxfId="1103" priority="1182" operator="notEqual">
      <formula>0</formula>
    </cfRule>
  </conditionalFormatting>
  <conditionalFormatting sqref="D213">
    <cfRule type="cellIs" dxfId="1102" priority="1181" operator="equal">
      <formula>0</formula>
    </cfRule>
  </conditionalFormatting>
  <conditionalFormatting sqref="D213">
    <cfRule type="cellIs" dxfId="1101" priority="1180" operator="notEqual">
      <formula>0</formula>
    </cfRule>
  </conditionalFormatting>
  <conditionalFormatting sqref="D214">
    <cfRule type="cellIs" dxfId="1100" priority="1179" operator="equal">
      <formula>0</formula>
    </cfRule>
  </conditionalFormatting>
  <conditionalFormatting sqref="D214">
    <cfRule type="cellIs" dxfId="1099" priority="1178" operator="notEqual">
      <formula>0</formula>
    </cfRule>
  </conditionalFormatting>
  <conditionalFormatting sqref="E213">
    <cfRule type="cellIs" dxfId="1098" priority="1177" operator="equal">
      <formula>0</formula>
    </cfRule>
  </conditionalFormatting>
  <conditionalFormatting sqref="E213">
    <cfRule type="cellIs" dxfId="1097" priority="1176" operator="notEqual">
      <formula>0</formula>
    </cfRule>
  </conditionalFormatting>
  <conditionalFormatting sqref="E214">
    <cfRule type="cellIs" dxfId="1096" priority="1175" operator="equal">
      <formula>0</formula>
    </cfRule>
  </conditionalFormatting>
  <conditionalFormatting sqref="E214">
    <cfRule type="cellIs" dxfId="1095" priority="1174" operator="notEqual">
      <formula>0</formula>
    </cfRule>
  </conditionalFormatting>
  <conditionalFormatting sqref="F213">
    <cfRule type="cellIs" dxfId="1094" priority="1173" operator="equal">
      <formula>0</formula>
    </cfRule>
  </conditionalFormatting>
  <conditionalFormatting sqref="F213">
    <cfRule type="cellIs" dxfId="1093" priority="1172" operator="notEqual">
      <formula>0</formula>
    </cfRule>
  </conditionalFormatting>
  <conditionalFormatting sqref="F214">
    <cfRule type="cellIs" dxfId="1092" priority="1171" operator="equal">
      <formula>0</formula>
    </cfRule>
  </conditionalFormatting>
  <conditionalFormatting sqref="F214">
    <cfRule type="cellIs" dxfId="1091" priority="1170" operator="notEqual">
      <formula>0</formula>
    </cfRule>
  </conditionalFormatting>
  <conditionalFormatting sqref="E165:E166">
    <cfRule type="cellIs" dxfId="1090" priority="1169" operator="equal">
      <formula>0</formula>
    </cfRule>
  </conditionalFormatting>
  <conditionalFormatting sqref="F165:F166">
    <cfRule type="cellIs" dxfId="1089" priority="1168" operator="equal">
      <formula>0</formula>
    </cfRule>
  </conditionalFormatting>
  <conditionalFormatting sqref="G165:G166">
    <cfRule type="cellIs" dxfId="1088" priority="1167" operator="equal">
      <formula>0</formula>
    </cfRule>
  </conditionalFormatting>
  <conditionalFormatting sqref="G217">
    <cfRule type="cellIs" dxfId="1087" priority="1166" operator="equal">
      <formula>0</formula>
    </cfRule>
  </conditionalFormatting>
  <conditionalFormatting sqref="G217">
    <cfRule type="cellIs" dxfId="1086" priority="1165" operator="notEqual">
      <formula>0</formula>
    </cfRule>
  </conditionalFormatting>
  <conditionalFormatting sqref="G218">
    <cfRule type="cellIs" dxfId="1085" priority="1164" operator="equal">
      <formula>0</formula>
    </cfRule>
  </conditionalFormatting>
  <conditionalFormatting sqref="G218">
    <cfRule type="cellIs" dxfId="1084" priority="1163" operator="notEqual">
      <formula>0</formula>
    </cfRule>
  </conditionalFormatting>
  <conditionalFormatting sqref="D217">
    <cfRule type="cellIs" dxfId="1083" priority="1162" operator="equal">
      <formula>0</formula>
    </cfRule>
  </conditionalFormatting>
  <conditionalFormatting sqref="D217">
    <cfRule type="cellIs" dxfId="1082" priority="1161" operator="notEqual">
      <formula>0</formula>
    </cfRule>
  </conditionalFormatting>
  <conditionalFormatting sqref="D218">
    <cfRule type="cellIs" dxfId="1081" priority="1160" operator="equal">
      <formula>0</formula>
    </cfRule>
  </conditionalFormatting>
  <conditionalFormatting sqref="D218">
    <cfRule type="cellIs" dxfId="1080" priority="1159" operator="notEqual">
      <formula>0</formula>
    </cfRule>
  </conditionalFormatting>
  <conditionalFormatting sqref="E217">
    <cfRule type="cellIs" dxfId="1079" priority="1158" operator="equal">
      <formula>0</formula>
    </cfRule>
  </conditionalFormatting>
  <conditionalFormatting sqref="E217">
    <cfRule type="cellIs" dxfId="1078" priority="1157" operator="notEqual">
      <formula>0</formula>
    </cfRule>
  </conditionalFormatting>
  <conditionalFormatting sqref="E218">
    <cfRule type="cellIs" dxfId="1077" priority="1156" operator="equal">
      <formula>0</formula>
    </cfRule>
  </conditionalFormatting>
  <conditionalFormatting sqref="E218">
    <cfRule type="cellIs" dxfId="1076" priority="1155" operator="notEqual">
      <formula>0</formula>
    </cfRule>
  </conditionalFormatting>
  <conditionalFormatting sqref="F217">
    <cfRule type="cellIs" dxfId="1075" priority="1154" operator="equal">
      <formula>0</formula>
    </cfRule>
  </conditionalFormatting>
  <conditionalFormatting sqref="F217">
    <cfRule type="cellIs" dxfId="1074" priority="1153" operator="notEqual">
      <formula>0</formula>
    </cfRule>
  </conditionalFormatting>
  <conditionalFormatting sqref="F218">
    <cfRule type="cellIs" dxfId="1073" priority="1152" operator="equal">
      <formula>0</formula>
    </cfRule>
  </conditionalFormatting>
  <conditionalFormatting sqref="F218">
    <cfRule type="cellIs" dxfId="1072" priority="1151" operator="notEqual">
      <formula>0</formula>
    </cfRule>
  </conditionalFormatting>
  <conditionalFormatting sqref="G219">
    <cfRule type="cellIs" dxfId="1071" priority="1150" operator="equal">
      <formula>0</formula>
    </cfRule>
  </conditionalFormatting>
  <conditionalFormatting sqref="G219">
    <cfRule type="cellIs" dxfId="1070" priority="1149" operator="notEqual">
      <formula>0</formula>
    </cfRule>
  </conditionalFormatting>
  <conditionalFormatting sqref="G220">
    <cfRule type="cellIs" dxfId="1069" priority="1148" operator="equal">
      <formula>0</formula>
    </cfRule>
  </conditionalFormatting>
  <conditionalFormatting sqref="G220">
    <cfRule type="cellIs" dxfId="1068" priority="1147" operator="notEqual">
      <formula>0</formula>
    </cfRule>
  </conditionalFormatting>
  <conditionalFormatting sqref="D219">
    <cfRule type="cellIs" dxfId="1067" priority="1146" operator="equal">
      <formula>0</formula>
    </cfRule>
  </conditionalFormatting>
  <conditionalFormatting sqref="D219">
    <cfRule type="cellIs" dxfId="1066" priority="1145" operator="notEqual">
      <formula>0</formula>
    </cfRule>
  </conditionalFormatting>
  <conditionalFormatting sqref="D220">
    <cfRule type="cellIs" dxfId="1065" priority="1144" operator="equal">
      <formula>0</formula>
    </cfRule>
  </conditionalFormatting>
  <conditionalFormatting sqref="D220">
    <cfRule type="cellIs" dxfId="1064" priority="1143" operator="notEqual">
      <formula>0</formula>
    </cfRule>
  </conditionalFormatting>
  <conditionalFormatting sqref="E219">
    <cfRule type="cellIs" dxfId="1063" priority="1142" operator="equal">
      <formula>0</formula>
    </cfRule>
  </conditionalFormatting>
  <conditionalFormatting sqref="E219">
    <cfRule type="cellIs" dxfId="1062" priority="1141" operator="notEqual">
      <formula>0</formula>
    </cfRule>
  </conditionalFormatting>
  <conditionalFormatting sqref="E220">
    <cfRule type="cellIs" dxfId="1061" priority="1140" operator="equal">
      <formula>0</formula>
    </cfRule>
  </conditionalFormatting>
  <conditionalFormatting sqref="E220">
    <cfRule type="cellIs" dxfId="1060" priority="1139" operator="notEqual">
      <formula>0</formula>
    </cfRule>
  </conditionalFormatting>
  <conditionalFormatting sqref="F219">
    <cfRule type="cellIs" dxfId="1059" priority="1138" operator="equal">
      <formula>0</formula>
    </cfRule>
  </conditionalFormatting>
  <conditionalFormatting sqref="F219">
    <cfRule type="cellIs" dxfId="1058" priority="1137" operator="notEqual">
      <formula>0</formula>
    </cfRule>
  </conditionalFormatting>
  <conditionalFormatting sqref="F220">
    <cfRule type="cellIs" dxfId="1057" priority="1136" operator="equal">
      <formula>0</formula>
    </cfRule>
  </conditionalFormatting>
  <conditionalFormatting sqref="F220">
    <cfRule type="cellIs" dxfId="1056" priority="1135" operator="notEqual">
      <formula>0</formula>
    </cfRule>
  </conditionalFormatting>
  <conditionalFormatting sqref="G221">
    <cfRule type="cellIs" dxfId="1055" priority="1134" operator="equal">
      <formula>0</formula>
    </cfRule>
  </conditionalFormatting>
  <conditionalFormatting sqref="G221">
    <cfRule type="cellIs" dxfId="1054" priority="1133" operator="notEqual">
      <formula>0</formula>
    </cfRule>
  </conditionalFormatting>
  <conditionalFormatting sqref="G222">
    <cfRule type="cellIs" dxfId="1053" priority="1132" operator="equal">
      <formula>0</formula>
    </cfRule>
  </conditionalFormatting>
  <conditionalFormatting sqref="G222">
    <cfRule type="cellIs" dxfId="1052" priority="1131" operator="notEqual">
      <formula>0</formula>
    </cfRule>
  </conditionalFormatting>
  <conditionalFormatting sqref="D221">
    <cfRule type="cellIs" dxfId="1051" priority="1130" operator="equal">
      <formula>0</formula>
    </cfRule>
  </conditionalFormatting>
  <conditionalFormatting sqref="D221">
    <cfRule type="cellIs" dxfId="1050" priority="1129" operator="notEqual">
      <formula>0</formula>
    </cfRule>
  </conditionalFormatting>
  <conditionalFormatting sqref="D222">
    <cfRule type="cellIs" dxfId="1049" priority="1128" operator="equal">
      <formula>0</formula>
    </cfRule>
  </conditionalFormatting>
  <conditionalFormatting sqref="D222">
    <cfRule type="cellIs" dxfId="1048" priority="1127" operator="notEqual">
      <formula>0</formula>
    </cfRule>
  </conditionalFormatting>
  <conditionalFormatting sqref="E221">
    <cfRule type="cellIs" dxfId="1047" priority="1126" operator="equal">
      <formula>0</formula>
    </cfRule>
  </conditionalFormatting>
  <conditionalFormatting sqref="E221">
    <cfRule type="cellIs" dxfId="1046" priority="1125" operator="notEqual">
      <formula>0</formula>
    </cfRule>
  </conditionalFormatting>
  <conditionalFormatting sqref="E222">
    <cfRule type="cellIs" dxfId="1045" priority="1124" operator="equal">
      <formula>0</formula>
    </cfRule>
  </conditionalFormatting>
  <conditionalFormatting sqref="E222">
    <cfRule type="cellIs" dxfId="1044" priority="1123" operator="notEqual">
      <formula>0</formula>
    </cfRule>
  </conditionalFormatting>
  <conditionalFormatting sqref="F221">
    <cfRule type="cellIs" dxfId="1043" priority="1122" operator="equal">
      <formula>0</formula>
    </cfRule>
  </conditionalFormatting>
  <conditionalFormatting sqref="F221">
    <cfRule type="cellIs" dxfId="1042" priority="1121" operator="notEqual">
      <formula>0</formula>
    </cfRule>
  </conditionalFormatting>
  <conditionalFormatting sqref="F222">
    <cfRule type="cellIs" dxfId="1041" priority="1120" operator="equal">
      <formula>0</formula>
    </cfRule>
  </conditionalFormatting>
  <conditionalFormatting sqref="F222">
    <cfRule type="cellIs" dxfId="1040" priority="1119" operator="notEqual">
      <formula>0</formula>
    </cfRule>
  </conditionalFormatting>
  <conditionalFormatting sqref="G223">
    <cfRule type="cellIs" dxfId="1039" priority="1118" operator="equal">
      <formula>0</formula>
    </cfRule>
  </conditionalFormatting>
  <conditionalFormatting sqref="G223">
    <cfRule type="cellIs" dxfId="1038" priority="1117" operator="notEqual">
      <formula>0</formula>
    </cfRule>
  </conditionalFormatting>
  <conditionalFormatting sqref="G224">
    <cfRule type="cellIs" dxfId="1037" priority="1116" operator="equal">
      <formula>0</formula>
    </cfRule>
  </conditionalFormatting>
  <conditionalFormatting sqref="G224">
    <cfRule type="cellIs" dxfId="1036" priority="1115" operator="notEqual">
      <formula>0</formula>
    </cfRule>
  </conditionalFormatting>
  <conditionalFormatting sqref="D223">
    <cfRule type="cellIs" dxfId="1035" priority="1114" operator="equal">
      <formula>0</formula>
    </cfRule>
  </conditionalFormatting>
  <conditionalFormatting sqref="D223">
    <cfRule type="cellIs" dxfId="1034" priority="1113" operator="notEqual">
      <formula>0</formula>
    </cfRule>
  </conditionalFormatting>
  <conditionalFormatting sqref="D224">
    <cfRule type="cellIs" dxfId="1033" priority="1112" operator="equal">
      <formula>0</formula>
    </cfRule>
  </conditionalFormatting>
  <conditionalFormatting sqref="D224">
    <cfRule type="cellIs" dxfId="1032" priority="1111" operator="notEqual">
      <formula>0</formula>
    </cfRule>
  </conditionalFormatting>
  <conditionalFormatting sqref="E223">
    <cfRule type="cellIs" dxfId="1031" priority="1110" operator="equal">
      <formula>0</formula>
    </cfRule>
  </conditionalFormatting>
  <conditionalFormatting sqref="E223">
    <cfRule type="cellIs" dxfId="1030" priority="1109" operator="notEqual">
      <formula>0</formula>
    </cfRule>
  </conditionalFormatting>
  <conditionalFormatting sqref="E224">
    <cfRule type="cellIs" dxfId="1029" priority="1108" operator="equal">
      <formula>0</formula>
    </cfRule>
  </conditionalFormatting>
  <conditionalFormatting sqref="E224">
    <cfRule type="cellIs" dxfId="1028" priority="1107" operator="notEqual">
      <formula>0</formula>
    </cfRule>
  </conditionalFormatting>
  <conditionalFormatting sqref="F223">
    <cfRule type="cellIs" dxfId="1027" priority="1106" operator="equal">
      <formula>0</formula>
    </cfRule>
  </conditionalFormatting>
  <conditionalFormatting sqref="F223">
    <cfRule type="cellIs" dxfId="1026" priority="1105" operator="notEqual">
      <formula>0</formula>
    </cfRule>
  </conditionalFormatting>
  <conditionalFormatting sqref="G226">
    <cfRule type="cellIs" dxfId="1025" priority="1100" operator="equal">
      <formula>0</formula>
    </cfRule>
  </conditionalFormatting>
  <conditionalFormatting sqref="G226">
    <cfRule type="cellIs" dxfId="1024" priority="1099" operator="notEqual">
      <formula>0</formula>
    </cfRule>
  </conditionalFormatting>
  <conditionalFormatting sqref="D225">
    <cfRule type="cellIs" dxfId="1023" priority="1098" operator="equal">
      <formula>0</formula>
    </cfRule>
  </conditionalFormatting>
  <conditionalFormatting sqref="D225">
    <cfRule type="cellIs" dxfId="1022" priority="1097" operator="notEqual">
      <formula>0</formula>
    </cfRule>
  </conditionalFormatting>
  <conditionalFormatting sqref="D226">
    <cfRule type="cellIs" dxfId="1021" priority="1096" operator="equal">
      <formula>0</formula>
    </cfRule>
  </conditionalFormatting>
  <conditionalFormatting sqref="D226">
    <cfRule type="cellIs" dxfId="1020" priority="1095" operator="notEqual">
      <formula>0</formula>
    </cfRule>
  </conditionalFormatting>
  <conditionalFormatting sqref="E225">
    <cfRule type="cellIs" dxfId="1019" priority="1094" operator="equal">
      <formula>0</formula>
    </cfRule>
  </conditionalFormatting>
  <conditionalFormatting sqref="E225">
    <cfRule type="cellIs" dxfId="1018" priority="1093" operator="notEqual">
      <formula>0</formula>
    </cfRule>
  </conditionalFormatting>
  <conditionalFormatting sqref="E226">
    <cfRule type="cellIs" dxfId="1017" priority="1092" operator="equal">
      <formula>0</formula>
    </cfRule>
  </conditionalFormatting>
  <conditionalFormatting sqref="E226">
    <cfRule type="cellIs" dxfId="1016" priority="1091" operator="notEqual">
      <formula>0</formula>
    </cfRule>
  </conditionalFormatting>
  <conditionalFormatting sqref="F225">
    <cfRule type="cellIs" dxfId="1015" priority="1090" operator="equal">
      <formula>0</formula>
    </cfRule>
  </conditionalFormatting>
  <conditionalFormatting sqref="F225">
    <cfRule type="cellIs" dxfId="1014" priority="1089" operator="notEqual">
      <formula>0</formula>
    </cfRule>
  </conditionalFormatting>
  <conditionalFormatting sqref="F226">
    <cfRule type="cellIs" dxfId="1013" priority="1088" operator="equal">
      <formula>0</formula>
    </cfRule>
  </conditionalFormatting>
  <conditionalFormatting sqref="F226">
    <cfRule type="cellIs" dxfId="1012" priority="1087" operator="notEqual">
      <formula>0</formula>
    </cfRule>
  </conditionalFormatting>
  <conditionalFormatting sqref="D215:D216">
    <cfRule type="cellIs" dxfId="1011" priority="1086" operator="equal">
      <formula>0</formula>
    </cfRule>
  </conditionalFormatting>
  <conditionalFormatting sqref="E215:E216">
    <cfRule type="cellIs" dxfId="1010" priority="1085" operator="equal">
      <formula>0</formula>
    </cfRule>
  </conditionalFormatting>
  <conditionalFormatting sqref="F215:F216">
    <cfRule type="cellIs" dxfId="1009" priority="1084" operator="equal">
      <formula>0</formula>
    </cfRule>
  </conditionalFormatting>
  <conditionalFormatting sqref="G215:G216">
    <cfRule type="cellIs" dxfId="1008" priority="1083" operator="equal">
      <formula>0</formula>
    </cfRule>
  </conditionalFormatting>
  <conditionalFormatting sqref="E59">
    <cfRule type="cellIs" dxfId="1007" priority="1082" operator="equal">
      <formula>0</formula>
    </cfRule>
  </conditionalFormatting>
  <conditionalFormatting sqref="E60">
    <cfRule type="cellIs" dxfId="1006" priority="1081" operator="equal">
      <formula>0</formula>
    </cfRule>
  </conditionalFormatting>
  <conditionalFormatting sqref="F59">
    <cfRule type="cellIs" dxfId="1005" priority="1080" operator="equal">
      <formula>0</formula>
    </cfRule>
  </conditionalFormatting>
  <conditionalFormatting sqref="F60">
    <cfRule type="cellIs" dxfId="1004" priority="1079" operator="equal">
      <formula>0</formula>
    </cfRule>
  </conditionalFormatting>
  <conditionalFormatting sqref="G59">
    <cfRule type="cellIs" dxfId="1003" priority="1078" operator="equal">
      <formula>0</formula>
    </cfRule>
  </conditionalFormatting>
  <conditionalFormatting sqref="G60">
    <cfRule type="cellIs" dxfId="1002" priority="1077" operator="equal">
      <formula>0</formula>
    </cfRule>
  </conditionalFormatting>
  <conditionalFormatting sqref="E57:E58">
    <cfRule type="cellIs" dxfId="1001" priority="1076" operator="equal">
      <formula>0</formula>
    </cfRule>
  </conditionalFormatting>
  <conditionalFormatting sqref="F57:F58">
    <cfRule type="cellIs" dxfId="1000" priority="1075" operator="equal">
      <formula>0</formula>
    </cfRule>
  </conditionalFormatting>
  <conditionalFormatting sqref="G57:G58">
    <cfRule type="cellIs" dxfId="999" priority="1074" operator="equal">
      <formula>0</formula>
    </cfRule>
  </conditionalFormatting>
  <conditionalFormatting sqref="D227:D228">
    <cfRule type="cellIs" dxfId="998" priority="1073" operator="equal">
      <formula>0</formula>
    </cfRule>
  </conditionalFormatting>
  <conditionalFormatting sqref="D229">
    <cfRule type="cellIs" dxfId="997" priority="1072" operator="equal">
      <formula>0</formula>
    </cfRule>
  </conditionalFormatting>
  <conditionalFormatting sqref="D230">
    <cfRule type="cellIs" dxfId="996" priority="1071" operator="equal">
      <formula>0</formula>
    </cfRule>
  </conditionalFormatting>
  <conditionalFormatting sqref="D231:D232">
    <cfRule type="cellIs" dxfId="995" priority="1070" operator="equal">
      <formula>0</formula>
    </cfRule>
  </conditionalFormatting>
  <conditionalFormatting sqref="D233">
    <cfRule type="cellIs" dxfId="994" priority="1069" operator="equal">
      <formula>0</formula>
    </cfRule>
  </conditionalFormatting>
  <conditionalFormatting sqref="D233">
    <cfRule type="cellIs" dxfId="993" priority="1068" operator="notEqual">
      <formula>0</formula>
    </cfRule>
  </conditionalFormatting>
  <conditionalFormatting sqref="D234">
    <cfRule type="cellIs" dxfId="992" priority="1067" operator="equal">
      <formula>0</formula>
    </cfRule>
  </conditionalFormatting>
  <conditionalFormatting sqref="D234">
    <cfRule type="cellIs" dxfId="991" priority="1066" operator="notEqual">
      <formula>0</formula>
    </cfRule>
  </conditionalFormatting>
  <conditionalFormatting sqref="E233">
    <cfRule type="cellIs" dxfId="990" priority="1065" operator="equal">
      <formula>0</formula>
    </cfRule>
  </conditionalFormatting>
  <conditionalFormatting sqref="E233">
    <cfRule type="cellIs" dxfId="989" priority="1064" operator="notEqual">
      <formula>0</formula>
    </cfRule>
  </conditionalFormatting>
  <conditionalFormatting sqref="E234">
    <cfRule type="cellIs" dxfId="988" priority="1063" operator="equal">
      <formula>0</formula>
    </cfRule>
  </conditionalFormatting>
  <conditionalFormatting sqref="E234">
    <cfRule type="cellIs" dxfId="987" priority="1062" operator="notEqual">
      <formula>0</formula>
    </cfRule>
  </conditionalFormatting>
  <conditionalFormatting sqref="F233">
    <cfRule type="cellIs" dxfId="986" priority="1061" operator="equal">
      <formula>0</formula>
    </cfRule>
  </conditionalFormatting>
  <conditionalFormatting sqref="F233">
    <cfRule type="cellIs" dxfId="985" priority="1060" operator="notEqual">
      <formula>0</formula>
    </cfRule>
  </conditionalFormatting>
  <conditionalFormatting sqref="F234">
    <cfRule type="cellIs" dxfId="984" priority="1059" operator="equal">
      <formula>0</formula>
    </cfRule>
  </conditionalFormatting>
  <conditionalFormatting sqref="F234">
    <cfRule type="cellIs" dxfId="983" priority="1058" operator="notEqual">
      <formula>0</formula>
    </cfRule>
  </conditionalFormatting>
  <conditionalFormatting sqref="E345">
    <cfRule type="cellIs" dxfId="982" priority="163" operator="equal">
      <formula>0</formula>
    </cfRule>
  </conditionalFormatting>
  <conditionalFormatting sqref="G235">
    <cfRule type="cellIs" dxfId="981" priority="1054" operator="equal">
      <formula>0</formula>
    </cfRule>
  </conditionalFormatting>
  <conditionalFormatting sqref="G235">
    <cfRule type="cellIs" dxfId="980" priority="1053" operator="notEqual">
      <formula>0</formula>
    </cfRule>
  </conditionalFormatting>
  <conditionalFormatting sqref="G236">
    <cfRule type="cellIs" dxfId="979" priority="1052" operator="equal">
      <formula>0</formula>
    </cfRule>
  </conditionalFormatting>
  <conditionalFormatting sqref="G236">
    <cfRule type="cellIs" dxfId="978" priority="1051" operator="notEqual">
      <formula>0</formula>
    </cfRule>
  </conditionalFormatting>
  <conditionalFormatting sqref="D235">
    <cfRule type="cellIs" dxfId="977" priority="1050" operator="equal">
      <formula>0</formula>
    </cfRule>
  </conditionalFormatting>
  <conditionalFormatting sqref="D235">
    <cfRule type="cellIs" dxfId="976" priority="1049" operator="notEqual">
      <formula>0</formula>
    </cfRule>
  </conditionalFormatting>
  <conditionalFormatting sqref="D236">
    <cfRule type="cellIs" dxfId="975" priority="1048" operator="equal">
      <formula>0</formula>
    </cfRule>
  </conditionalFormatting>
  <conditionalFormatting sqref="D236">
    <cfRule type="cellIs" dxfId="974" priority="1047" operator="notEqual">
      <formula>0</formula>
    </cfRule>
  </conditionalFormatting>
  <conditionalFormatting sqref="E235">
    <cfRule type="cellIs" dxfId="973" priority="1046" operator="equal">
      <formula>0</formula>
    </cfRule>
  </conditionalFormatting>
  <conditionalFormatting sqref="E235">
    <cfRule type="cellIs" dxfId="972" priority="1045" operator="notEqual">
      <formula>0</formula>
    </cfRule>
  </conditionalFormatting>
  <conditionalFormatting sqref="E236">
    <cfRule type="cellIs" dxfId="971" priority="1044" operator="equal">
      <formula>0</formula>
    </cfRule>
  </conditionalFormatting>
  <conditionalFormatting sqref="E236">
    <cfRule type="cellIs" dxfId="970" priority="1043" operator="notEqual">
      <formula>0</formula>
    </cfRule>
  </conditionalFormatting>
  <conditionalFormatting sqref="F235">
    <cfRule type="cellIs" dxfId="969" priority="1042" operator="equal">
      <formula>0</formula>
    </cfRule>
  </conditionalFormatting>
  <conditionalFormatting sqref="F235">
    <cfRule type="cellIs" dxfId="968" priority="1041" operator="notEqual">
      <formula>0</formula>
    </cfRule>
  </conditionalFormatting>
  <conditionalFormatting sqref="F236">
    <cfRule type="cellIs" dxfId="967" priority="1040" operator="equal">
      <formula>0</formula>
    </cfRule>
  </conditionalFormatting>
  <conditionalFormatting sqref="F236">
    <cfRule type="cellIs" dxfId="966" priority="1039" operator="notEqual">
      <formula>0</formula>
    </cfRule>
  </conditionalFormatting>
  <conditionalFormatting sqref="G237">
    <cfRule type="cellIs" dxfId="965" priority="1038" operator="equal">
      <formula>0</formula>
    </cfRule>
  </conditionalFormatting>
  <conditionalFormatting sqref="G237">
    <cfRule type="cellIs" dxfId="964" priority="1037" operator="notEqual">
      <formula>0</formula>
    </cfRule>
  </conditionalFormatting>
  <conditionalFormatting sqref="G238">
    <cfRule type="cellIs" dxfId="963" priority="1036" operator="equal">
      <formula>0</formula>
    </cfRule>
  </conditionalFormatting>
  <conditionalFormatting sqref="G238">
    <cfRule type="cellIs" dxfId="962" priority="1035" operator="notEqual">
      <formula>0</formula>
    </cfRule>
  </conditionalFormatting>
  <conditionalFormatting sqref="D237">
    <cfRule type="cellIs" dxfId="961" priority="1034" operator="equal">
      <formula>0</formula>
    </cfRule>
  </conditionalFormatting>
  <conditionalFormatting sqref="D237">
    <cfRule type="cellIs" dxfId="960" priority="1033" operator="notEqual">
      <formula>0</formula>
    </cfRule>
  </conditionalFormatting>
  <conditionalFormatting sqref="D238">
    <cfRule type="cellIs" dxfId="959" priority="1032" operator="equal">
      <formula>0</formula>
    </cfRule>
  </conditionalFormatting>
  <conditionalFormatting sqref="D238">
    <cfRule type="cellIs" dxfId="958" priority="1031" operator="notEqual">
      <formula>0</formula>
    </cfRule>
  </conditionalFormatting>
  <conditionalFormatting sqref="E237">
    <cfRule type="cellIs" dxfId="957" priority="1030" operator="equal">
      <formula>0</formula>
    </cfRule>
  </conditionalFormatting>
  <conditionalFormatting sqref="E237">
    <cfRule type="cellIs" dxfId="956" priority="1029" operator="notEqual">
      <formula>0</formula>
    </cfRule>
  </conditionalFormatting>
  <conditionalFormatting sqref="E238">
    <cfRule type="cellIs" dxfId="955" priority="1028" operator="equal">
      <formula>0</formula>
    </cfRule>
  </conditionalFormatting>
  <conditionalFormatting sqref="E238">
    <cfRule type="cellIs" dxfId="954" priority="1027" operator="notEqual">
      <formula>0</formula>
    </cfRule>
  </conditionalFormatting>
  <conditionalFormatting sqref="F237">
    <cfRule type="cellIs" dxfId="953" priority="1026" operator="equal">
      <formula>0</formula>
    </cfRule>
  </conditionalFormatting>
  <conditionalFormatting sqref="F237">
    <cfRule type="cellIs" dxfId="952" priority="1025" operator="notEqual">
      <formula>0</formula>
    </cfRule>
  </conditionalFormatting>
  <conditionalFormatting sqref="F238">
    <cfRule type="cellIs" dxfId="951" priority="1024" operator="equal">
      <formula>0</formula>
    </cfRule>
  </conditionalFormatting>
  <conditionalFormatting sqref="F238">
    <cfRule type="cellIs" dxfId="950" priority="1023" operator="notEqual">
      <formula>0</formula>
    </cfRule>
  </conditionalFormatting>
  <conditionalFormatting sqref="G239">
    <cfRule type="cellIs" dxfId="949" priority="1022" operator="equal">
      <formula>0</formula>
    </cfRule>
  </conditionalFormatting>
  <conditionalFormatting sqref="G239">
    <cfRule type="cellIs" dxfId="948" priority="1021" operator="notEqual">
      <formula>0</formula>
    </cfRule>
  </conditionalFormatting>
  <conditionalFormatting sqref="G240">
    <cfRule type="cellIs" dxfId="947" priority="1020" operator="equal">
      <formula>0</formula>
    </cfRule>
  </conditionalFormatting>
  <conditionalFormatting sqref="G240">
    <cfRule type="cellIs" dxfId="946" priority="1019" operator="notEqual">
      <formula>0</formula>
    </cfRule>
  </conditionalFormatting>
  <conditionalFormatting sqref="D239">
    <cfRule type="cellIs" dxfId="945" priority="1018" operator="equal">
      <formula>0</formula>
    </cfRule>
  </conditionalFormatting>
  <conditionalFormatting sqref="D239">
    <cfRule type="cellIs" dxfId="944" priority="1017" operator="notEqual">
      <formula>0</formula>
    </cfRule>
  </conditionalFormatting>
  <conditionalFormatting sqref="D240">
    <cfRule type="cellIs" dxfId="943" priority="1016" operator="equal">
      <formula>0</formula>
    </cfRule>
  </conditionalFormatting>
  <conditionalFormatting sqref="D240">
    <cfRule type="cellIs" dxfId="942" priority="1015" operator="notEqual">
      <formula>0</formula>
    </cfRule>
  </conditionalFormatting>
  <conditionalFormatting sqref="E239">
    <cfRule type="cellIs" dxfId="941" priority="1014" operator="equal">
      <formula>0</formula>
    </cfRule>
  </conditionalFormatting>
  <conditionalFormatting sqref="E239">
    <cfRule type="cellIs" dxfId="940" priority="1013" operator="notEqual">
      <formula>0</formula>
    </cfRule>
  </conditionalFormatting>
  <conditionalFormatting sqref="E240">
    <cfRule type="cellIs" dxfId="939" priority="1012" operator="equal">
      <formula>0</formula>
    </cfRule>
  </conditionalFormatting>
  <conditionalFormatting sqref="E240">
    <cfRule type="cellIs" dxfId="938" priority="1011" operator="notEqual">
      <formula>0</formula>
    </cfRule>
  </conditionalFormatting>
  <conditionalFormatting sqref="F239">
    <cfRule type="cellIs" dxfId="937" priority="1010" operator="equal">
      <formula>0</formula>
    </cfRule>
  </conditionalFormatting>
  <conditionalFormatting sqref="F239">
    <cfRule type="cellIs" dxfId="936" priority="1009" operator="notEqual">
      <formula>0</formula>
    </cfRule>
  </conditionalFormatting>
  <conditionalFormatting sqref="F240">
    <cfRule type="cellIs" dxfId="935" priority="1008" operator="equal">
      <formula>0</formula>
    </cfRule>
  </conditionalFormatting>
  <conditionalFormatting sqref="F240">
    <cfRule type="cellIs" dxfId="934" priority="1007" operator="notEqual">
      <formula>0</formula>
    </cfRule>
  </conditionalFormatting>
  <conditionalFormatting sqref="G241">
    <cfRule type="cellIs" dxfId="933" priority="1006" operator="equal">
      <formula>0</formula>
    </cfRule>
  </conditionalFormatting>
  <conditionalFormatting sqref="G241">
    <cfRule type="cellIs" dxfId="932" priority="1005" operator="notEqual">
      <formula>0</formula>
    </cfRule>
  </conditionalFormatting>
  <conditionalFormatting sqref="G242">
    <cfRule type="cellIs" dxfId="931" priority="1004" operator="equal">
      <formula>0</formula>
    </cfRule>
  </conditionalFormatting>
  <conditionalFormatting sqref="G242">
    <cfRule type="cellIs" dxfId="930" priority="1003" operator="notEqual">
      <formula>0</formula>
    </cfRule>
  </conditionalFormatting>
  <conditionalFormatting sqref="D241">
    <cfRule type="cellIs" dxfId="929" priority="1002" operator="equal">
      <formula>0</formula>
    </cfRule>
  </conditionalFormatting>
  <conditionalFormatting sqref="D241">
    <cfRule type="cellIs" dxfId="928" priority="1001" operator="notEqual">
      <formula>0</formula>
    </cfRule>
  </conditionalFormatting>
  <conditionalFormatting sqref="D242">
    <cfRule type="cellIs" dxfId="927" priority="1000" operator="equal">
      <formula>0</formula>
    </cfRule>
  </conditionalFormatting>
  <conditionalFormatting sqref="D242">
    <cfRule type="cellIs" dxfId="926" priority="999" operator="notEqual">
      <formula>0</formula>
    </cfRule>
  </conditionalFormatting>
  <conditionalFormatting sqref="E241">
    <cfRule type="cellIs" dxfId="925" priority="998" operator="equal">
      <formula>0</formula>
    </cfRule>
  </conditionalFormatting>
  <conditionalFormatting sqref="E241">
    <cfRule type="cellIs" dxfId="924" priority="997" operator="notEqual">
      <formula>0</formula>
    </cfRule>
  </conditionalFormatting>
  <conditionalFormatting sqref="E242">
    <cfRule type="cellIs" dxfId="923" priority="996" operator="equal">
      <formula>0</formula>
    </cfRule>
  </conditionalFormatting>
  <conditionalFormatting sqref="E242">
    <cfRule type="cellIs" dxfId="922" priority="995" operator="notEqual">
      <formula>0</formula>
    </cfRule>
  </conditionalFormatting>
  <conditionalFormatting sqref="F241">
    <cfRule type="cellIs" dxfId="921" priority="994" operator="equal">
      <formula>0</formula>
    </cfRule>
  </conditionalFormatting>
  <conditionalFormatting sqref="F241">
    <cfRule type="cellIs" dxfId="920" priority="993" operator="notEqual">
      <formula>0</formula>
    </cfRule>
  </conditionalFormatting>
  <conditionalFormatting sqref="F242">
    <cfRule type="cellIs" dxfId="919" priority="992" operator="equal">
      <formula>0</formula>
    </cfRule>
  </conditionalFormatting>
  <conditionalFormatting sqref="F242">
    <cfRule type="cellIs" dxfId="918" priority="991" operator="notEqual">
      <formula>0</formula>
    </cfRule>
  </conditionalFormatting>
  <conditionalFormatting sqref="G245">
    <cfRule type="cellIs" dxfId="917" priority="990" operator="equal">
      <formula>0</formula>
    </cfRule>
  </conditionalFormatting>
  <conditionalFormatting sqref="G245">
    <cfRule type="cellIs" dxfId="916" priority="989" operator="notEqual">
      <formula>0</formula>
    </cfRule>
  </conditionalFormatting>
  <conditionalFormatting sqref="G246">
    <cfRule type="cellIs" dxfId="915" priority="988" operator="equal">
      <formula>0</formula>
    </cfRule>
  </conditionalFormatting>
  <conditionalFormatting sqref="G246">
    <cfRule type="cellIs" dxfId="914" priority="987" operator="notEqual">
      <formula>0</formula>
    </cfRule>
  </conditionalFormatting>
  <conditionalFormatting sqref="D245">
    <cfRule type="cellIs" dxfId="913" priority="986" operator="equal">
      <formula>0</formula>
    </cfRule>
  </conditionalFormatting>
  <conditionalFormatting sqref="D245">
    <cfRule type="cellIs" dxfId="912" priority="985" operator="notEqual">
      <formula>0</formula>
    </cfRule>
  </conditionalFormatting>
  <conditionalFormatting sqref="D246">
    <cfRule type="cellIs" dxfId="911" priority="984" operator="equal">
      <formula>0</formula>
    </cfRule>
  </conditionalFormatting>
  <conditionalFormatting sqref="D246">
    <cfRule type="cellIs" dxfId="910" priority="983" operator="notEqual">
      <formula>0</formula>
    </cfRule>
  </conditionalFormatting>
  <conditionalFormatting sqref="E245">
    <cfRule type="cellIs" dxfId="909" priority="982" operator="equal">
      <formula>0</formula>
    </cfRule>
  </conditionalFormatting>
  <conditionalFormatting sqref="E245">
    <cfRule type="cellIs" dxfId="908" priority="981" operator="notEqual">
      <formula>0</formula>
    </cfRule>
  </conditionalFormatting>
  <conditionalFormatting sqref="E246">
    <cfRule type="cellIs" dxfId="907" priority="980" operator="equal">
      <formula>0</formula>
    </cfRule>
  </conditionalFormatting>
  <conditionalFormatting sqref="E246">
    <cfRule type="cellIs" dxfId="906" priority="979" operator="notEqual">
      <formula>0</formula>
    </cfRule>
  </conditionalFormatting>
  <conditionalFormatting sqref="F245">
    <cfRule type="cellIs" dxfId="905" priority="978" operator="equal">
      <formula>0</formula>
    </cfRule>
  </conditionalFormatting>
  <conditionalFormatting sqref="F245">
    <cfRule type="cellIs" dxfId="904" priority="977" operator="notEqual">
      <formula>0</formula>
    </cfRule>
  </conditionalFormatting>
  <conditionalFormatting sqref="F246">
    <cfRule type="cellIs" dxfId="903" priority="976" operator="equal">
      <formula>0</formula>
    </cfRule>
  </conditionalFormatting>
  <conditionalFormatting sqref="F246">
    <cfRule type="cellIs" dxfId="902" priority="975" operator="notEqual">
      <formula>0</formula>
    </cfRule>
  </conditionalFormatting>
  <conditionalFormatting sqref="G247">
    <cfRule type="cellIs" dxfId="901" priority="974" operator="equal">
      <formula>0</formula>
    </cfRule>
  </conditionalFormatting>
  <conditionalFormatting sqref="G247">
    <cfRule type="cellIs" dxfId="900" priority="973" operator="notEqual">
      <formula>0</formula>
    </cfRule>
  </conditionalFormatting>
  <conditionalFormatting sqref="G248">
    <cfRule type="cellIs" dxfId="899" priority="972" operator="equal">
      <formula>0</formula>
    </cfRule>
  </conditionalFormatting>
  <conditionalFormatting sqref="G248">
    <cfRule type="cellIs" dxfId="898" priority="971" operator="notEqual">
      <formula>0</formula>
    </cfRule>
  </conditionalFormatting>
  <conditionalFormatting sqref="D247">
    <cfRule type="cellIs" dxfId="897" priority="970" operator="equal">
      <formula>0</formula>
    </cfRule>
  </conditionalFormatting>
  <conditionalFormatting sqref="D247">
    <cfRule type="cellIs" dxfId="896" priority="969" operator="notEqual">
      <formula>0</formula>
    </cfRule>
  </conditionalFormatting>
  <conditionalFormatting sqref="D248">
    <cfRule type="cellIs" dxfId="895" priority="968" operator="equal">
      <formula>0</formula>
    </cfRule>
  </conditionalFormatting>
  <conditionalFormatting sqref="D248">
    <cfRule type="cellIs" dxfId="894" priority="967" operator="notEqual">
      <formula>0</formula>
    </cfRule>
  </conditionalFormatting>
  <conditionalFormatting sqref="E247">
    <cfRule type="cellIs" dxfId="893" priority="966" operator="equal">
      <formula>0</formula>
    </cfRule>
  </conditionalFormatting>
  <conditionalFormatting sqref="E247">
    <cfRule type="cellIs" dxfId="892" priority="965" operator="notEqual">
      <formula>0</formula>
    </cfRule>
  </conditionalFormatting>
  <conditionalFormatting sqref="E248">
    <cfRule type="cellIs" dxfId="891" priority="964" operator="equal">
      <formula>0</formula>
    </cfRule>
  </conditionalFormatting>
  <conditionalFormatting sqref="E248">
    <cfRule type="cellIs" dxfId="890" priority="963" operator="notEqual">
      <formula>0</formula>
    </cfRule>
  </conditionalFormatting>
  <conditionalFormatting sqref="F247">
    <cfRule type="cellIs" dxfId="889" priority="962" operator="equal">
      <formula>0</formula>
    </cfRule>
  </conditionalFormatting>
  <conditionalFormatting sqref="F247">
    <cfRule type="cellIs" dxfId="888" priority="961" operator="notEqual">
      <formula>0</formula>
    </cfRule>
  </conditionalFormatting>
  <conditionalFormatting sqref="F248">
    <cfRule type="cellIs" dxfId="887" priority="960" operator="equal">
      <formula>0</formula>
    </cfRule>
  </conditionalFormatting>
  <conditionalFormatting sqref="F248">
    <cfRule type="cellIs" dxfId="886" priority="959" operator="notEqual">
      <formula>0</formula>
    </cfRule>
  </conditionalFormatting>
  <conditionalFormatting sqref="G249">
    <cfRule type="cellIs" dxfId="885" priority="958" operator="equal">
      <formula>0</formula>
    </cfRule>
  </conditionalFormatting>
  <conditionalFormatting sqref="G249">
    <cfRule type="cellIs" dxfId="884" priority="957" operator="notEqual">
      <formula>0</formula>
    </cfRule>
  </conditionalFormatting>
  <conditionalFormatting sqref="G250">
    <cfRule type="cellIs" dxfId="883" priority="956" operator="equal">
      <formula>0</formula>
    </cfRule>
  </conditionalFormatting>
  <conditionalFormatting sqref="G250">
    <cfRule type="cellIs" dxfId="882" priority="955" operator="notEqual">
      <formula>0</formula>
    </cfRule>
  </conditionalFormatting>
  <conditionalFormatting sqref="D249">
    <cfRule type="cellIs" dxfId="881" priority="954" operator="equal">
      <formula>0</formula>
    </cfRule>
  </conditionalFormatting>
  <conditionalFormatting sqref="D249">
    <cfRule type="cellIs" dxfId="880" priority="953" operator="notEqual">
      <formula>0</formula>
    </cfRule>
  </conditionalFormatting>
  <conditionalFormatting sqref="D250">
    <cfRule type="cellIs" dxfId="879" priority="952" operator="equal">
      <formula>0</formula>
    </cfRule>
  </conditionalFormatting>
  <conditionalFormatting sqref="D250">
    <cfRule type="cellIs" dxfId="878" priority="951" operator="notEqual">
      <formula>0</formula>
    </cfRule>
  </conditionalFormatting>
  <conditionalFormatting sqref="E249">
    <cfRule type="cellIs" dxfId="877" priority="950" operator="equal">
      <formula>0</formula>
    </cfRule>
  </conditionalFormatting>
  <conditionalFormatting sqref="E249">
    <cfRule type="cellIs" dxfId="876" priority="949" operator="notEqual">
      <formula>0</formula>
    </cfRule>
  </conditionalFormatting>
  <conditionalFormatting sqref="E250">
    <cfRule type="cellIs" dxfId="875" priority="948" operator="equal">
      <formula>0</formula>
    </cfRule>
  </conditionalFormatting>
  <conditionalFormatting sqref="E250">
    <cfRule type="cellIs" dxfId="874" priority="947" operator="notEqual">
      <formula>0</formula>
    </cfRule>
  </conditionalFormatting>
  <conditionalFormatting sqref="G251">
    <cfRule type="cellIs" dxfId="873" priority="942" operator="equal">
      <formula>0</formula>
    </cfRule>
  </conditionalFormatting>
  <conditionalFormatting sqref="G251">
    <cfRule type="cellIs" dxfId="872" priority="941" operator="notEqual">
      <formula>0</formula>
    </cfRule>
  </conditionalFormatting>
  <conditionalFormatting sqref="G252">
    <cfRule type="cellIs" dxfId="871" priority="940" operator="equal">
      <formula>0</formula>
    </cfRule>
  </conditionalFormatting>
  <conditionalFormatting sqref="G252">
    <cfRule type="cellIs" dxfId="870" priority="939" operator="notEqual">
      <formula>0</formula>
    </cfRule>
  </conditionalFormatting>
  <conditionalFormatting sqref="D251">
    <cfRule type="cellIs" dxfId="869" priority="938" operator="equal">
      <formula>0</formula>
    </cfRule>
  </conditionalFormatting>
  <conditionalFormatting sqref="D251">
    <cfRule type="cellIs" dxfId="868" priority="937" operator="notEqual">
      <formula>0</formula>
    </cfRule>
  </conditionalFormatting>
  <conditionalFormatting sqref="E252">
    <cfRule type="cellIs" dxfId="867" priority="932" operator="equal">
      <formula>0</formula>
    </cfRule>
  </conditionalFormatting>
  <conditionalFormatting sqref="E252">
    <cfRule type="cellIs" dxfId="866" priority="931" operator="notEqual">
      <formula>0</formula>
    </cfRule>
  </conditionalFormatting>
  <conditionalFormatting sqref="F251">
    <cfRule type="cellIs" dxfId="865" priority="930" operator="equal">
      <formula>0</formula>
    </cfRule>
  </conditionalFormatting>
  <conditionalFormatting sqref="F251">
    <cfRule type="cellIs" dxfId="864" priority="929" operator="notEqual">
      <formula>0</formula>
    </cfRule>
  </conditionalFormatting>
  <conditionalFormatting sqref="F252">
    <cfRule type="cellIs" dxfId="863" priority="928" operator="equal">
      <formula>0</formula>
    </cfRule>
  </conditionalFormatting>
  <conditionalFormatting sqref="F252">
    <cfRule type="cellIs" dxfId="862" priority="927" operator="notEqual">
      <formula>0</formula>
    </cfRule>
  </conditionalFormatting>
  <conditionalFormatting sqref="G255">
    <cfRule type="cellIs" dxfId="861" priority="926" operator="equal">
      <formula>0</formula>
    </cfRule>
  </conditionalFormatting>
  <conditionalFormatting sqref="G255">
    <cfRule type="cellIs" dxfId="860" priority="925" operator="notEqual">
      <formula>0</formula>
    </cfRule>
  </conditionalFormatting>
  <conditionalFormatting sqref="G256">
    <cfRule type="cellIs" dxfId="859" priority="924" operator="equal">
      <formula>0</formula>
    </cfRule>
  </conditionalFormatting>
  <conditionalFormatting sqref="G256">
    <cfRule type="cellIs" dxfId="858" priority="923" operator="notEqual">
      <formula>0</formula>
    </cfRule>
  </conditionalFormatting>
  <conditionalFormatting sqref="D255">
    <cfRule type="cellIs" dxfId="857" priority="922" operator="equal">
      <formula>0</formula>
    </cfRule>
  </conditionalFormatting>
  <conditionalFormatting sqref="D255">
    <cfRule type="cellIs" dxfId="856" priority="921" operator="notEqual">
      <formula>0</formula>
    </cfRule>
  </conditionalFormatting>
  <conditionalFormatting sqref="D256">
    <cfRule type="cellIs" dxfId="855" priority="920" operator="equal">
      <formula>0</formula>
    </cfRule>
  </conditionalFormatting>
  <conditionalFormatting sqref="D256">
    <cfRule type="cellIs" dxfId="854" priority="919" operator="notEqual">
      <formula>0</formula>
    </cfRule>
  </conditionalFormatting>
  <conditionalFormatting sqref="E255">
    <cfRule type="cellIs" dxfId="853" priority="918" operator="equal">
      <formula>0</formula>
    </cfRule>
  </conditionalFormatting>
  <conditionalFormatting sqref="E255">
    <cfRule type="cellIs" dxfId="852" priority="917" operator="notEqual">
      <formula>0</formula>
    </cfRule>
  </conditionalFormatting>
  <conditionalFormatting sqref="E256">
    <cfRule type="cellIs" dxfId="851" priority="916" operator="equal">
      <formula>0</formula>
    </cfRule>
  </conditionalFormatting>
  <conditionalFormatting sqref="E256">
    <cfRule type="cellIs" dxfId="850" priority="915" operator="notEqual">
      <formula>0</formula>
    </cfRule>
  </conditionalFormatting>
  <conditionalFormatting sqref="F255">
    <cfRule type="cellIs" dxfId="849" priority="914" operator="equal">
      <formula>0</formula>
    </cfRule>
  </conditionalFormatting>
  <conditionalFormatting sqref="F255">
    <cfRule type="cellIs" dxfId="848" priority="913" operator="notEqual">
      <formula>0</formula>
    </cfRule>
  </conditionalFormatting>
  <conditionalFormatting sqref="F256">
    <cfRule type="cellIs" dxfId="847" priority="912" operator="equal">
      <formula>0</formula>
    </cfRule>
  </conditionalFormatting>
  <conditionalFormatting sqref="F256">
    <cfRule type="cellIs" dxfId="846" priority="911" operator="notEqual">
      <formula>0</formula>
    </cfRule>
  </conditionalFormatting>
  <conditionalFormatting sqref="G257">
    <cfRule type="cellIs" dxfId="845" priority="910" operator="equal">
      <formula>0</formula>
    </cfRule>
  </conditionalFormatting>
  <conditionalFormatting sqref="G257">
    <cfRule type="cellIs" dxfId="844" priority="909" operator="notEqual">
      <formula>0</formula>
    </cfRule>
  </conditionalFormatting>
  <conditionalFormatting sqref="D258">
    <cfRule type="cellIs" dxfId="843" priority="904" operator="equal">
      <formula>0</formula>
    </cfRule>
  </conditionalFormatting>
  <conditionalFormatting sqref="D258">
    <cfRule type="cellIs" dxfId="842" priority="903" operator="notEqual">
      <formula>0</formula>
    </cfRule>
  </conditionalFormatting>
  <conditionalFormatting sqref="E257">
    <cfRule type="cellIs" dxfId="841" priority="902" operator="equal">
      <formula>0</formula>
    </cfRule>
  </conditionalFormatting>
  <conditionalFormatting sqref="E257">
    <cfRule type="cellIs" dxfId="840" priority="901" operator="notEqual">
      <formula>0</formula>
    </cfRule>
  </conditionalFormatting>
  <conditionalFormatting sqref="E258">
    <cfRule type="cellIs" dxfId="839" priority="900" operator="equal">
      <formula>0</formula>
    </cfRule>
  </conditionalFormatting>
  <conditionalFormatting sqref="E258">
    <cfRule type="cellIs" dxfId="838" priority="899" operator="notEqual">
      <formula>0</formula>
    </cfRule>
  </conditionalFormatting>
  <conditionalFormatting sqref="F257">
    <cfRule type="cellIs" dxfId="837" priority="898" operator="equal">
      <formula>0</formula>
    </cfRule>
  </conditionalFormatting>
  <conditionalFormatting sqref="F257">
    <cfRule type="cellIs" dxfId="836" priority="897" operator="notEqual">
      <formula>0</formula>
    </cfRule>
  </conditionalFormatting>
  <conditionalFormatting sqref="E231">
    <cfRule type="cellIs" dxfId="835" priority="894" operator="equal">
      <formula>0</formula>
    </cfRule>
  </conditionalFormatting>
  <conditionalFormatting sqref="F231">
    <cfRule type="cellIs" dxfId="834" priority="893" operator="equal">
      <formula>0</formula>
    </cfRule>
  </conditionalFormatting>
  <conditionalFormatting sqref="G231">
    <cfRule type="cellIs" dxfId="833" priority="892" operator="equal">
      <formula>0</formula>
    </cfRule>
  </conditionalFormatting>
  <conditionalFormatting sqref="D243:D244">
    <cfRule type="cellIs" dxfId="832" priority="891" operator="equal">
      <formula>0</formula>
    </cfRule>
  </conditionalFormatting>
  <conditionalFormatting sqref="E243">
    <cfRule type="cellIs" dxfId="831" priority="890" operator="equal">
      <formula>0</formula>
    </cfRule>
  </conditionalFormatting>
  <conditionalFormatting sqref="F243">
    <cfRule type="cellIs" dxfId="830" priority="889" operator="equal">
      <formula>0</formula>
    </cfRule>
  </conditionalFormatting>
  <conditionalFormatting sqref="G243">
    <cfRule type="cellIs" dxfId="829" priority="888" operator="equal">
      <formula>0</formula>
    </cfRule>
  </conditionalFormatting>
  <conditionalFormatting sqref="E229">
    <cfRule type="cellIs" dxfId="828" priority="887" operator="equal">
      <formula>0</formula>
    </cfRule>
  </conditionalFormatting>
  <conditionalFormatting sqref="F229">
    <cfRule type="cellIs" dxfId="827" priority="885" operator="equal">
      <formula>0</formula>
    </cfRule>
  </conditionalFormatting>
  <conditionalFormatting sqref="G229">
    <cfRule type="cellIs" dxfId="826" priority="883" operator="equal">
      <formula>0</formula>
    </cfRule>
  </conditionalFormatting>
  <conditionalFormatting sqref="E227">
    <cfRule type="cellIs" dxfId="825" priority="881" operator="equal">
      <formula>0</formula>
    </cfRule>
  </conditionalFormatting>
  <conditionalFormatting sqref="F227">
    <cfRule type="cellIs" dxfId="824" priority="880" operator="equal">
      <formula>0</formula>
    </cfRule>
  </conditionalFormatting>
  <conditionalFormatting sqref="G227">
    <cfRule type="cellIs" dxfId="823" priority="879" operator="equal">
      <formula>0</formula>
    </cfRule>
  </conditionalFormatting>
  <conditionalFormatting sqref="D253:D254">
    <cfRule type="cellIs" dxfId="822" priority="878" operator="equal">
      <formula>0</formula>
    </cfRule>
  </conditionalFormatting>
  <conditionalFormatting sqref="E253">
    <cfRule type="cellIs" dxfId="821" priority="877" operator="equal">
      <formula>0</formula>
    </cfRule>
  </conditionalFormatting>
  <conditionalFormatting sqref="F253">
    <cfRule type="cellIs" dxfId="820" priority="876" operator="equal">
      <formula>0</formula>
    </cfRule>
  </conditionalFormatting>
  <conditionalFormatting sqref="G253">
    <cfRule type="cellIs" dxfId="819" priority="875" operator="equal">
      <formula>0</formula>
    </cfRule>
  </conditionalFormatting>
  <conditionalFormatting sqref="D259">
    <cfRule type="cellIs" dxfId="818" priority="874" operator="equal">
      <formula>0</formula>
    </cfRule>
  </conditionalFormatting>
  <conditionalFormatting sqref="D260">
    <cfRule type="cellIs" dxfId="817" priority="873" operator="equal">
      <formula>0</formula>
    </cfRule>
  </conditionalFormatting>
  <conditionalFormatting sqref="D261:D262">
    <cfRule type="cellIs" dxfId="816" priority="872" operator="equal">
      <formula>0</formula>
    </cfRule>
  </conditionalFormatting>
  <conditionalFormatting sqref="G263">
    <cfRule type="cellIs" dxfId="815" priority="871" operator="equal">
      <formula>0</formula>
    </cfRule>
  </conditionalFormatting>
  <conditionalFormatting sqref="G263">
    <cfRule type="cellIs" dxfId="814" priority="870" operator="notEqual">
      <formula>0</formula>
    </cfRule>
  </conditionalFormatting>
  <conditionalFormatting sqref="G264">
    <cfRule type="cellIs" dxfId="813" priority="869" operator="equal">
      <formula>0</formula>
    </cfRule>
  </conditionalFormatting>
  <conditionalFormatting sqref="G264">
    <cfRule type="cellIs" dxfId="812" priority="868" operator="notEqual">
      <formula>0</formula>
    </cfRule>
  </conditionalFormatting>
  <conditionalFormatting sqref="D263">
    <cfRule type="cellIs" dxfId="811" priority="867" operator="equal">
      <formula>0</formula>
    </cfRule>
  </conditionalFormatting>
  <conditionalFormatting sqref="D263">
    <cfRule type="cellIs" dxfId="810" priority="866" operator="notEqual">
      <formula>0</formula>
    </cfRule>
  </conditionalFormatting>
  <conditionalFormatting sqref="D264">
    <cfRule type="cellIs" dxfId="809" priority="865" operator="equal">
      <formula>0</formula>
    </cfRule>
  </conditionalFormatting>
  <conditionalFormatting sqref="D264">
    <cfRule type="cellIs" dxfId="808" priority="864" operator="notEqual">
      <formula>0</formula>
    </cfRule>
  </conditionalFormatting>
  <conditionalFormatting sqref="E263">
    <cfRule type="cellIs" dxfId="807" priority="863" operator="equal">
      <formula>0</formula>
    </cfRule>
  </conditionalFormatting>
  <conditionalFormatting sqref="E263">
    <cfRule type="cellIs" dxfId="806" priority="862" operator="notEqual">
      <formula>0</formula>
    </cfRule>
  </conditionalFormatting>
  <conditionalFormatting sqref="E264">
    <cfRule type="cellIs" dxfId="805" priority="861" operator="equal">
      <formula>0</formula>
    </cfRule>
  </conditionalFormatting>
  <conditionalFormatting sqref="E264">
    <cfRule type="cellIs" dxfId="804" priority="860" operator="notEqual">
      <formula>0</formula>
    </cfRule>
  </conditionalFormatting>
  <conditionalFormatting sqref="F263">
    <cfRule type="cellIs" dxfId="803" priority="859" operator="equal">
      <formula>0</formula>
    </cfRule>
  </conditionalFormatting>
  <conditionalFormatting sqref="F263">
    <cfRule type="cellIs" dxfId="802" priority="858" operator="notEqual">
      <formula>0</formula>
    </cfRule>
  </conditionalFormatting>
  <conditionalFormatting sqref="F264">
    <cfRule type="cellIs" dxfId="801" priority="857" operator="equal">
      <formula>0</formula>
    </cfRule>
  </conditionalFormatting>
  <conditionalFormatting sqref="F264">
    <cfRule type="cellIs" dxfId="800" priority="856" operator="notEqual">
      <formula>0</formula>
    </cfRule>
  </conditionalFormatting>
  <conditionalFormatting sqref="D265">
    <cfRule type="cellIs" dxfId="799" priority="851" operator="equal">
      <formula>0</formula>
    </cfRule>
  </conditionalFormatting>
  <conditionalFormatting sqref="D265">
    <cfRule type="cellIs" dxfId="798" priority="850" operator="notEqual">
      <formula>0</formula>
    </cfRule>
  </conditionalFormatting>
  <conditionalFormatting sqref="D266">
    <cfRule type="cellIs" dxfId="797" priority="849" operator="equal">
      <formula>0</formula>
    </cfRule>
  </conditionalFormatting>
  <conditionalFormatting sqref="D266">
    <cfRule type="cellIs" dxfId="796" priority="848" operator="notEqual">
      <formula>0</formula>
    </cfRule>
  </conditionalFormatting>
  <conditionalFormatting sqref="E265">
    <cfRule type="cellIs" dxfId="795" priority="847" operator="equal">
      <formula>0</formula>
    </cfRule>
  </conditionalFormatting>
  <conditionalFormatting sqref="E265">
    <cfRule type="cellIs" dxfId="794" priority="846" operator="notEqual">
      <formula>0</formula>
    </cfRule>
  </conditionalFormatting>
  <conditionalFormatting sqref="E266">
    <cfRule type="cellIs" dxfId="793" priority="845" operator="equal">
      <formula>0</formula>
    </cfRule>
  </conditionalFormatting>
  <conditionalFormatting sqref="E266">
    <cfRule type="cellIs" dxfId="792" priority="844" operator="notEqual">
      <formula>0</formula>
    </cfRule>
  </conditionalFormatting>
  <conditionalFormatting sqref="G267">
    <cfRule type="cellIs" dxfId="791" priority="839" operator="equal">
      <formula>0</formula>
    </cfRule>
  </conditionalFormatting>
  <conditionalFormatting sqref="G267">
    <cfRule type="cellIs" dxfId="790" priority="838" operator="notEqual">
      <formula>0</formula>
    </cfRule>
  </conditionalFormatting>
  <conditionalFormatting sqref="G268">
    <cfRule type="cellIs" dxfId="789" priority="837" operator="equal">
      <formula>0</formula>
    </cfRule>
  </conditionalFormatting>
  <conditionalFormatting sqref="G268">
    <cfRule type="cellIs" dxfId="788" priority="836" operator="notEqual">
      <formula>0</formula>
    </cfRule>
  </conditionalFormatting>
  <conditionalFormatting sqref="D267">
    <cfRule type="cellIs" dxfId="787" priority="835" operator="equal">
      <formula>0</formula>
    </cfRule>
  </conditionalFormatting>
  <conditionalFormatting sqref="D267">
    <cfRule type="cellIs" dxfId="786" priority="834" operator="notEqual">
      <formula>0</formula>
    </cfRule>
  </conditionalFormatting>
  <conditionalFormatting sqref="D268">
    <cfRule type="cellIs" dxfId="785" priority="833" operator="equal">
      <formula>0</formula>
    </cfRule>
  </conditionalFormatting>
  <conditionalFormatting sqref="D268">
    <cfRule type="cellIs" dxfId="784" priority="832" operator="notEqual">
      <formula>0</formula>
    </cfRule>
  </conditionalFormatting>
  <conditionalFormatting sqref="E267">
    <cfRule type="cellIs" dxfId="783" priority="831" operator="equal">
      <formula>0</formula>
    </cfRule>
  </conditionalFormatting>
  <conditionalFormatting sqref="E267">
    <cfRule type="cellIs" dxfId="782" priority="830" operator="notEqual">
      <formula>0</formula>
    </cfRule>
  </conditionalFormatting>
  <conditionalFormatting sqref="E268">
    <cfRule type="cellIs" dxfId="781" priority="829" operator="equal">
      <formula>0</formula>
    </cfRule>
  </conditionalFormatting>
  <conditionalFormatting sqref="E268">
    <cfRule type="cellIs" dxfId="780" priority="828" operator="notEqual">
      <formula>0</formula>
    </cfRule>
  </conditionalFormatting>
  <conditionalFormatting sqref="F267">
    <cfRule type="cellIs" dxfId="779" priority="827" operator="equal">
      <formula>0</formula>
    </cfRule>
  </conditionalFormatting>
  <conditionalFormatting sqref="F267">
    <cfRule type="cellIs" dxfId="778" priority="826" operator="notEqual">
      <formula>0</formula>
    </cfRule>
  </conditionalFormatting>
  <conditionalFormatting sqref="F268">
    <cfRule type="cellIs" dxfId="777" priority="825" operator="equal">
      <formula>0</formula>
    </cfRule>
  </conditionalFormatting>
  <conditionalFormatting sqref="F268">
    <cfRule type="cellIs" dxfId="776" priority="824" operator="notEqual">
      <formula>0</formula>
    </cfRule>
  </conditionalFormatting>
  <conditionalFormatting sqref="G269">
    <cfRule type="cellIs" dxfId="775" priority="823" operator="equal">
      <formula>0</formula>
    </cfRule>
  </conditionalFormatting>
  <conditionalFormatting sqref="G269">
    <cfRule type="cellIs" dxfId="774" priority="822" operator="notEqual">
      <formula>0</formula>
    </cfRule>
  </conditionalFormatting>
  <conditionalFormatting sqref="G270">
    <cfRule type="cellIs" dxfId="773" priority="821" operator="equal">
      <formula>0</formula>
    </cfRule>
  </conditionalFormatting>
  <conditionalFormatting sqref="G270">
    <cfRule type="cellIs" dxfId="772" priority="820" operator="notEqual">
      <formula>0</formula>
    </cfRule>
  </conditionalFormatting>
  <conditionalFormatting sqref="D269">
    <cfRule type="cellIs" dxfId="771" priority="819" operator="equal">
      <formula>0</formula>
    </cfRule>
  </conditionalFormatting>
  <conditionalFormatting sqref="D269">
    <cfRule type="cellIs" dxfId="770" priority="818" operator="notEqual">
      <formula>0</formula>
    </cfRule>
  </conditionalFormatting>
  <conditionalFormatting sqref="D270">
    <cfRule type="cellIs" dxfId="769" priority="817" operator="equal">
      <formula>0</formula>
    </cfRule>
  </conditionalFormatting>
  <conditionalFormatting sqref="D270">
    <cfRule type="cellIs" dxfId="768" priority="816" operator="notEqual">
      <formula>0</formula>
    </cfRule>
  </conditionalFormatting>
  <conditionalFormatting sqref="E269">
    <cfRule type="cellIs" dxfId="767" priority="815" operator="equal">
      <formula>0</formula>
    </cfRule>
  </conditionalFormatting>
  <conditionalFormatting sqref="E269">
    <cfRule type="cellIs" dxfId="766" priority="814" operator="notEqual">
      <formula>0</formula>
    </cfRule>
  </conditionalFormatting>
  <conditionalFormatting sqref="E270">
    <cfRule type="cellIs" dxfId="765" priority="813" operator="equal">
      <formula>0</formula>
    </cfRule>
  </conditionalFormatting>
  <conditionalFormatting sqref="E270">
    <cfRule type="cellIs" dxfId="764" priority="812" operator="notEqual">
      <formula>0</formula>
    </cfRule>
  </conditionalFormatting>
  <conditionalFormatting sqref="F269">
    <cfRule type="cellIs" dxfId="763" priority="811" operator="equal">
      <formula>0</formula>
    </cfRule>
  </conditionalFormatting>
  <conditionalFormatting sqref="F269">
    <cfRule type="cellIs" dxfId="762" priority="810" operator="notEqual">
      <formula>0</formula>
    </cfRule>
  </conditionalFormatting>
  <conditionalFormatting sqref="F270">
    <cfRule type="cellIs" dxfId="761" priority="809" operator="equal">
      <formula>0</formula>
    </cfRule>
  </conditionalFormatting>
  <conditionalFormatting sqref="F270">
    <cfRule type="cellIs" dxfId="760" priority="808" operator="notEqual">
      <formula>0</formula>
    </cfRule>
  </conditionalFormatting>
  <conditionalFormatting sqref="G273">
    <cfRule type="cellIs" dxfId="759" priority="804" operator="equal">
      <formula>0</formula>
    </cfRule>
  </conditionalFormatting>
  <conditionalFormatting sqref="G273">
    <cfRule type="cellIs" dxfId="758" priority="803" operator="notEqual">
      <formula>0</formula>
    </cfRule>
  </conditionalFormatting>
  <conditionalFormatting sqref="G274">
    <cfRule type="cellIs" dxfId="757" priority="802" operator="equal">
      <formula>0</formula>
    </cfRule>
  </conditionalFormatting>
  <conditionalFormatting sqref="G274">
    <cfRule type="cellIs" dxfId="756" priority="801" operator="notEqual">
      <formula>0</formula>
    </cfRule>
  </conditionalFormatting>
  <conditionalFormatting sqref="D273">
    <cfRule type="cellIs" dxfId="755" priority="800" operator="equal">
      <formula>0</formula>
    </cfRule>
  </conditionalFormatting>
  <conditionalFormatting sqref="D273">
    <cfRule type="cellIs" dxfId="754" priority="799" operator="notEqual">
      <formula>0</formula>
    </cfRule>
  </conditionalFormatting>
  <conditionalFormatting sqref="D274">
    <cfRule type="cellIs" dxfId="753" priority="798" operator="equal">
      <formula>0</formula>
    </cfRule>
  </conditionalFormatting>
  <conditionalFormatting sqref="D274">
    <cfRule type="cellIs" dxfId="752" priority="797" operator="notEqual">
      <formula>0</formula>
    </cfRule>
  </conditionalFormatting>
  <conditionalFormatting sqref="E273">
    <cfRule type="cellIs" dxfId="751" priority="796" operator="equal">
      <formula>0</formula>
    </cfRule>
  </conditionalFormatting>
  <conditionalFormatting sqref="E273">
    <cfRule type="cellIs" dxfId="750" priority="795" operator="notEqual">
      <formula>0</formula>
    </cfRule>
  </conditionalFormatting>
  <conditionalFormatting sqref="F274">
    <cfRule type="cellIs" dxfId="749" priority="790" operator="equal">
      <formula>0</formula>
    </cfRule>
  </conditionalFormatting>
  <conditionalFormatting sqref="F274">
    <cfRule type="cellIs" dxfId="748" priority="789" operator="notEqual">
      <formula>0</formula>
    </cfRule>
  </conditionalFormatting>
  <conditionalFormatting sqref="G275">
    <cfRule type="cellIs" dxfId="747" priority="788" operator="equal">
      <formula>0</formula>
    </cfRule>
  </conditionalFormatting>
  <conditionalFormatting sqref="G275">
    <cfRule type="cellIs" dxfId="746" priority="787" operator="notEqual">
      <formula>0</formula>
    </cfRule>
  </conditionalFormatting>
  <conditionalFormatting sqref="G276">
    <cfRule type="cellIs" dxfId="745" priority="786" operator="equal">
      <formula>0</formula>
    </cfRule>
  </conditionalFormatting>
  <conditionalFormatting sqref="G276">
    <cfRule type="cellIs" dxfId="744" priority="785" operator="notEqual">
      <formula>0</formula>
    </cfRule>
  </conditionalFormatting>
  <conditionalFormatting sqref="D275">
    <cfRule type="cellIs" dxfId="743" priority="784" operator="equal">
      <formula>0</formula>
    </cfRule>
  </conditionalFormatting>
  <conditionalFormatting sqref="D275">
    <cfRule type="cellIs" dxfId="742" priority="783" operator="notEqual">
      <formula>0</formula>
    </cfRule>
  </conditionalFormatting>
  <conditionalFormatting sqref="D276">
    <cfRule type="cellIs" dxfId="741" priority="782" operator="equal">
      <formula>0</formula>
    </cfRule>
  </conditionalFormatting>
  <conditionalFormatting sqref="D276">
    <cfRule type="cellIs" dxfId="740" priority="781" operator="notEqual">
      <formula>0</formula>
    </cfRule>
  </conditionalFormatting>
  <conditionalFormatting sqref="E275">
    <cfRule type="cellIs" dxfId="739" priority="780" operator="equal">
      <formula>0</formula>
    </cfRule>
  </conditionalFormatting>
  <conditionalFormatting sqref="E275">
    <cfRule type="cellIs" dxfId="738" priority="779" operator="notEqual">
      <formula>0</formula>
    </cfRule>
  </conditionalFormatting>
  <conditionalFormatting sqref="E276">
    <cfRule type="cellIs" dxfId="737" priority="778" operator="equal">
      <formula>0</formula>
    </cfRule>
  </conditionalFormatting>
  <conditionalFormatting sqref="E276">
    <cfRule type="cellIs" dxfId="736" priority="777" operator="notEqual">
      <formula>0</formula>
    </cfRule>
  </conditionalFormatting>
  <conditionalFormatting sqref="F275">
    <cfRule type="cellIs" dxfId="735" priority="776" operator="equal">
      <formula>0</formula>
    </cfRule>
  </conditionalFormatting>
  <conditionalFormatting sqref="F275">
    <cfRule type="cellIs" dxfId="734" priority="775" operator="notEqual">
      <formula>0</formula>
    </cfRule>
  </conditionalFormatting>
  <conditionalFormatting sqref="F276">
    <cfRule type="cellIs" dxfId="733" priority="774" operator="equal">
      <formula>0</formula>
    </cfRule>
  </conditionalFormatting>
  <conditionalFormatting sqref="F276">
    <cfRule type="cellIs" dxfId="732" priority="773" operator="notEqual">
      <formula>0</formula>
    </cfRule>
  </conditionalFormatting>
  <conditionalFormatting sqref="G277">
    <cfRule type="cellIs" dxfId="731" priority="772" operator="equal">
      <formula>0</formula>
    </cfRule>
  </conditionalFormatting>
  <conditionalFormatting sqref="G277">
    <cfRule type="cellIs" dxfId="730" priority="771" operator="notEqual">
      <formula>0</formula>
    </cfRule>
  </conditionalFormatting>
  <conditionalFormatting sqref="G278">
    <cfRule type="cellIs" dxfId="729" priority="770" operator="equal">
      <formula>0</formula>
    </cfRule>
  </conditionalFormatting>
  <conditionalFormatting sqref="G278">
    <cfRule type="cellIs" dxfId="728" priority="769" operator="notEqual">
      <formula>0</formula>
    </cfRule>
  </conditionalFormatting>
  <conditionalFormatting sqref="D277">
    <cfRule type="cellIs" dxfId="727" priority="768" operator="equal">
      <formula>0</formula>
    </cfRule>
  </conditionalFormatting>
  <conditionalFormatting sqref="D277">
    <cfRule type="cellIs" dxfId="726" priority="767" operator="notEqual">
      <formula>0</formula>
    </cfRule>
  </conditionalFormatting>
  <conditionalFormatting sqref="D278">
    <cfRule type="cellIs" dxfId="725" priority="766" operator="equal">
      <formula>0</formula>
    </cfRule>
  </conditionalFormatting>
  <conditionalFormatting sqref="D278">
    <cfRule type="cellIs" dxfId="724" priority="765" operator="notEqual">
      <formula>0</formula>
    </cfRule>
  </conditionalFormatting>
  <conditionalFormatting sqref="E277">
    <cfRule type="cellIs" dxfId="723" priority="764" operator="equal">
      <formula>0</formula>
    </cfRule>
  </conditionalFormatting>
  <conditionalFormatting sqref="E277">
    <cfRule type="cellIs" dxfId="722" priority="763" operator="notEqual">
      <formula>0</formula>
    </cfRule>
  </conditionalFormatting>
  <conditionalFormatting sqref="E278">
    <cfRule type="cellIs" dxfId="721" priority="762" operator="equal">
      <formula>0</formula>
    </cfRule>
  </conditionalFormatting>
  <conditionalFormatting sqref="E278">
    <cfRule type="cellIs" dxfId="720" priority="761" operator="notEqual">
      <formula>0</formula>
    </cfRule>
  </conditionalFormatting>
  <conditionalFormatting sqref="F277">
    <cfRule type="cellIs" dxfId="719" priority="760" operator="equal">
      <formula>0</formula>
    </cfRule>
  </conditionalFormatting>
  <conditionalFormatting sqref="F277">
    <cfRule type="cellIs" dxfId="718" priority="759" operator="notEqual">
      <formula>0</formula>
    </cfRule>
  </conditionalFormatting>
  <conditionalFormatting sqref="F278">
    <cfRule type="cellIs" dxfId="717" priority="758" operator="equal">
      <formula>0</formula>
    </cfRule>
  </conditionalFormatting>
  <conditionalFormatting sqref="F278">
    <cfRule type="cellIs" dxfId="716" priority="757" operator="notEqual">
      <formula>0</formula>
    </cfRule>
  </conditionalFormatting>
  <conditionalFormatting sqref="G279">
    <cfRule type="cellIs" dxfId="715" priority="756" operator="equal">
      <formula>0</formula>
    </cfRule>
  </conditionalFormatting>
  <conditionalFormatting sqref="G279">
    <cfRule type="cellIs" dxfId="714" priority="755" operator="notEqual">
      <formula>0</formula>
    </cfRule>
  </conditionalFormatting>
  <conditionalFormatting sqref="G280">
    <cfRule type="cellIs" dxfId="713" priority="754" operator="equal">
      <formula>0</formula>
    </cfRule>
  </conditionalFormatting>
  <conditionalFormatting sqref="G280">
    <cfRule type="cellIs" dxfId="712" priority="753" operator="notEqual">
      <formula>0</formula>
    </cfRule>
  </conditionalFormatting>
  <conditionalFormatting sqref="D279">
    <cfRule type="cellIs" dxfId="711" priority="752" operator="equal">
      <formula>0</formula>
    </cfRule>
  </conditionalFormatting>
  <conditionalFormatting sqref="D279">
    <cfRule type="cellIs" dxfId="710" priority="751" operator="notEqual">
      <formula>0</formula>
    </cfRule>
  </conditionalFormatting>
  <conditionalFormatting sqref="D280">
    <cfRule type="cellIs" dxfId="709" priority="750" operator="equal">
      <formula>0</formula>
    </cfRule>
  </conditionalFormatting>
  <conditionalFormatting sqref="D280">
    <cfRule type="cellIs" dxfId="708" priority="749" operator="notEqual">
      <formula>0</formula>
    </cfRule>
  </conditionalFormatting>
  <conditionalFormatting sqref="E279">
    <cfRule type="cellIs" dxfId="707" priority="748" operator="equal">
      <formula>0</formula>
    </cfRule>
  </conditionalFormatting>
  <conditionalFormatting sqref="E279">
    <cfRule type="cellIs" dxfId="706" priority="747" operator="notEqual">
      <formula>0</formula>
    </cfRule>
  </conditionalFormatting>
  <conditionalFormatting sqref="E280">
    <cfRule type="cellIs" dxfId="705" priority="746" operator="equal">
      <formula>0</formula>
    </cfRule>
  </conditionalFormatting>
  <conditionalFormatting sqref="E280">
    <cfRule type="cellIs" dxfId="704" priority="745" operator="notEqual">
      <formula>0</formula>
    </cfRule>
  </conditionalFormatting>
  <conditionalFormatting sqref="F279">
    <cfRule type="cellIs" dxfId="703" priority="744" operator="equal">
      <formula>0</formula>
    </cfRule>
  </conditionalFormatting>
  <conditionalFormatting sqref="F279">
    <cfRule type="cellIs" dxfId="702" priority="743" operator="notEqual">
      <formula>0</formula>
    </cfRule>
  </conditionalFormatting>
  <conditionalFormatting sqref="F280">
    <cfRule type="cellIs" dxfId="701" priority="742" operator="equal">
      <formula>0</formula>
    </cfRule>
  </conditionalFormatting>
  <conditionalFormatting sqref="F280">
    <cfRule type="cellIs" dxfId="700" priority="741" operator="notEqual">
      <formula>0</formula>
    </cfRule>
  </conditionalFormatting>
  <conditionalFormatting sqref="G281">
    <cfRule type="cellIs" dxfId="699" priority="740" operator="equal">
      <formula>0</formula>
    </cfRule>
  </conditionalFormatting>
  <conditionalFormatting sqref="G281">
    <cfRule type="cellIs" dxfId="698" priority="739" operator="notEqual">
      <formula>0</formula>
    </cfRule>
  </conditionalFormatting>
  <conditionalFormatting sqref="G282">
    <cfRule type="cellIs" dxfId="697" priority="738" operator="equal">
      <formula>0</formula>
    </cfRule>
  </conditionalFormatting>
  <conditionalFormatting sqref="G282">
    <cfRule type="cellIs" dxfId="696" priority="737" operator="notEqual">
      <formula>0</formula>
    </cfRule>
  </conditionalFormatting>
  <conditionalFormatting sqref="D281">
    <cfRule type="cellIs" dxfId="695" priority="736" operator="equal">
      <formula>0</formula>
    </cfRule>
  </conditionalFormatting>
  <conditionalFormatting sqref="D281">
    <cfRule type="cellIs" dxfId="694" priority="735" operator="notEqual">
      <formula>0</formula>
    </cfRule>
  </conditionalFormatting>
  <conditionalFormatting sqref="D282">
    <cfRule type="cellIs" dxfId="693" priority="734" operator="equal">
      <formula>0</formula>
    </cfRule>
  </conditionalFormatting>
  <conditionalFormatting sqref="D282">
    <cfRule type="cellIs" dxfId="692" priority="733" operator="notEqual">
      <formula>0</formula>
    </cfRule>
  </conditionalFormatting>
  <conditionalFormatting sqref="E281">
    <cfRule type="cellIs" dxfId="691" priority="732" operator="equal">
      <formula>0</formula>
    </cfRule>
  </conditionalFormatting>
  <conditionalFormatting sqref="E281">
    <cfRule type="cellIs" dxfId="690" priority="731" operator="notEqual">
      <formula>0</formula>
    </cfRule>
  </conditionalFormatting>
  <conditionalFormatting sqref="E282">
    <cfRule type="cellIs" dxfId="689" priority="730" operator="equal">
      <formula>0</formula>
    </cfRule>
  </conditionalFormatting>
  <conditionalFormatting sqref="E282">
    <cfRule type="cellIs" dxfId="688" priority="729" operator="notEqual">
      <formula>0</formula>
    </cfRule>
  </conditionalFormatting>
  <conditionalFormatting sqref="F281">
    <cfRule type="cellIs" dxfId="687" priority="728" operator="equal">
      <formula>0</formula>
    </cfRule>
  </conditionalFormatting>
  <conditionalFormatting sqref="F281">
    <cfRule type="cellIs" dxfId="686" priority="727" operator="notEqual">
      <formula>0</formula>
    </cfRule>
  </conditionalFormatting>
  <conditionalFormatting sqref="F282">
    <cfRule type="cellIs" dxfId="685" priority="726" operator="equal">
      <formula>0</formula>
    </cfRule>
  </conditionalFormatting>
  <conditionalFormatting sqref="F282">
    <cfRule type="cellIs" dxfId="684" priority="725" operator="notEqual">
      <formula>0</formula>
    </cfRule>
  </conditionalFormatting>
  <conditionalFormatting sqref="G285">
    <cfRule type="cellIs" dxfId="683" priority="724" operator="equal">
      <formula>0</formula>
    </cfRule>
  </conditionalFormatting>
  <conditionalFormatting sqref="G285">
    <cfRule type="cellIs" dxfId="682" priority="723" operator="notEqual">
      <formula>0</formula>
    </cfRule>
  </conditionalFormatting>
  <conditionalFormatting sqref="G286">
    <cfRule type="cellIs" dxfId="681" priority="722" operator="equal">
      <formula>0</formula>
    </cfRule>
  </conditionalFormatting>
  <conditionalFormatting sqref="G286">
    <cfRule type="cellIs" dxfId="680" priority="721" operator="notEqual">
      <formula>0</formula>
    </cfRule>
  </conditionalFormatting>
  <conditionalFormatting sqref="D285">
    <cfRule type="cellIs" dxfId="679" priority="720" operator="equal">
      <formula>0</formula>
    </cfRule>
  </conditionalFormatting>
  <conditionalFormatting sqref="D285">
    <cfRule type="cellIs" dxfId="678" priority="719" operator="notEqual">
      <formula>0</formula>
    </cfRule>
  </conditionalFormatting>
  <conditionalFormatting sqref="D286">
    <cfRule type="cellIs" dxfId="677" priority="718" operator="equal">
      <formula>0</formula>
    </cfRule>
  </conditionalFormatting>
  <conditionalFormatting sqref="D286">
    <cfRule type="cellIs" dxfId="676" priority="717" operator="notEqual">
      <formula>0</formula>
    </cfRule>
  </conditionalFormatting>
  <conditionalFormatting sqref="E285">
    <cfRule type="cellIs" dxfId="675" priority="716" operator="equal">
      <formula>0</formula>
    </cfRule>
  </conditionalFormatting>
  <conditionalFormatting sqref="E285">
    <cfRule type="cellIs" dxfId="674" priority="715" operator="notEqual">
      <formula>0</formula>
    </cfRule>
  </conditionalFormatting>
  <conditionalFormatting sqref="E286">
    <cfRule type="cellIs" dxfId="673" priority="714" operator="equal">
      <formula>0</formula>
    </cfRule>
  </conditionalFormatting>
  <conditionalFormatting sqref="E286">
    <cfRule type="cellIs" dxfId="672" priority="713" operator="notEqual">
      <formula>0</formula>
    </cfRule>
  </conditionalFormatting>
  <conditionalFormatting sqref="F285">
    <cfRule type="cellIs" dxfId="671" priority="712" operator="equal">
      <formula>0</formula>
    </cfRule>
  </conditionalFormatting>
  <conditionalFormatting sqref="F285">
    <cfRule type="cellIs" dxfId="670" priority="711" operator="notEqual">
      <formula>0</formula>
    </cfRule>
  </conditionalFormatting>
  <conditionalFormatting sqref="F286">
    <cfRule type="cellIs" dxfId="669" priority="710" operator="equal">
      <formula>0</formula>
    </cfRule>
  </conditionalFormatting>
  <conditionalFormatting sqref="F286">
    <cfRule type="cellIs" dxfId="668" priority="709" operator="notEqual">
      <formula>0</formula>
    </cfRule>
  </conditionalFormatting>
  <conditionalFormatting sqref="G287">
    <cfRule type="cellIs" dxfId="667" priority="708" operator="equal">
      <formula>0</formula>
    </cfRule>
  </conditionalFormatting>
  <conditionalFormatting sqref="G287">
    <cfRule type="cellIs" dxfId="666" priority="707" operator="notEqual">
      <formula>0</formula>
    </cfRule>
  </conditionalFormatting>
  <conditionalFormatting sqref="G288">
    <cfRule type="cellIs" dxfId="665" priority="706" operator="equal">
      <formula>0</formula>
    </cfRule>
  </conditionalFormatting>
  <conditionalFormatting sqref="G288">
    <cfRule type="cellIs" dxfId="664" priority="705" operator="notEqual">
      <formula>0</formula>
    </cfRule>
  </conditionalFormatting>
  <conditionalFormatting sqref="D287">
    <cfRule type="cellIs" dxfId="663" priority="704" operator="equal">
      <formula>0</formula>
    </cfRule>
  </conditionalFormatting>
  <conditionalFormatting sqref="D287">
    <cfRule type="cellIs" dxfId="662" priority="703" operator="notEqual">
      <formula>0</formula>
    </cfRule>
  </conditionalFormatting>
  <conditionalFormatting sqref="D288">
    <cfRule type="cellIs" dxfId="661" priority="702" operator="equal">
      <formula>0</formula>
    </cfRule>
  </conditionalFormatting>
  <conditionalFormatting sqref="D288">
    <cfRule type="cellIs" dxfId="660" priority="701" operator="notEqual">
      <formula>0</formula>
    </cfRule>
  </conditionalFormatting>
  <conditionalFormatting sqref="E287">
    <cfRule type="cellIs" dxfId="659" priority="700" operator="equal">
      <formula>0</formula>
    </cfRule>
  </conditionalFormatting>
  <conditionalFormatting sqref="E287">
    <cfRule type="cellIs" dxfId="658" priority="699" operator="notEqual">
      <formula>0</formula>
    </cfRule>
  </conditionalFormatting>
  <conditionalFormatting sqref="E288">
    <cfRule type="cellIs" dxfId="657" priority="698" operator="equal">
      <formula>0</formula>
    </cfRule>
  </conditionalFormatting>
  <conditionalFormatting sqref="E288">
    <cfRule type="cellIs" dxfId="656" priority="697" operator="notEqual">
      <formula>0</formula>
    </cfRule>
  </conditionalFormatting>
  <conditionalFormatting sqref="F287">
    <cfRule type="cellIs" dxfId="655" priority="696" operator="equal">
      <formula>0</formula>
    </cfRule>
  </conditionalFormatting>
  <conditionalFormatting sqref="F287">
    <cfRule type="cellIs" dxfId="654" priority="695" operator="notEqual">
      <formula>0</formula>
    </cfRule>
  </conditionalFormatting>
  <conditionalFormatting sqref="F288">
    <cfRule type="cellIs" dxfId="653" priority="694" operator="equal">
      <formula>0</formula>
    </cfRule>
  </conditionalFormatting>
  <conditionalFormatting sqref="F288">
    <cfRule type="cellIs" dxfId="652" priority="693" operator="notEqual">
      <formula>0</formula>
    </cfRule>
  </conditionalFormatting>
  <conditionalFormatting sqref="G289">
    <cfRule type="cellIs" dxfId="651" priority="692" operator="equal">
      <formula>0</formula>
    </cfRule>
  </conditionalFormatting>
  <conditionalFormatting sqref="G289">
    <cfRule type="cellIs" dxfId="650" priority="691" operator="notEqual">
      <formula>0</formula>
    </cfRule>
  </conditionalFormatting>
  <conditionalFormatting sqref="G290">
    <cfRule type="cellIs" dxfId="649" priority="690" operator="equal">
      <formula>0</formula>
    </cfRule>
  </conditionalFormatting>
  <conditionalFormatting sqref="G290">
    <cfRule type="cellIs" dxfId="648" priority="689" operator="notEqual">
      <formula>0</formula>
    </cfRule>
  </conditionalFormatting>
  <conditionalFormatting sqref="D289">
    <cfRule type="cellIs" dxfId="647" priority="688" operator="equal">
      <formula>0</formula>
    </cfRule>
  </conditionalFormatting>
  <conditionalFormatting sqref="D289">
    <cfRule type="cellIs" dxfId="646" priority="687" operator="notEqual">
      <formula>0</formula>
    </cfRule>
  </conditionalFormatting>
  <conditionalFormatting sqref="D290">
    <cfRule type="cellIs" dxfId="645" priority="686" operator="equal">
      <formula>0</formula>
    </cfRule>
  </conditionalFormatting>
  <conditionalFormatting sqref="D290">
    <cfRule type="cellIs" dxfId="644" priority="685" operator="notEqual">
      <formula>0</formula>
    </cfRule>
  </conditionalFormatting>
  <conditionalFormatting sqref="E289">
    <cfRule type="cellIs" dxfId="643" priority="684" operator="equal">
      <formula>0</formula>
    </cfRule>
  </conditionalFormatting>
  <conditionalFormatting sqref="E289">
    <cfRule type="cellIs" dxfId="642" priority="683" operator="notEqual">
      <formula>0</formula>
    </cfRule>
  </conditionalFormatting>
  <conditionalFormatting sqref="E290">
    <cfRule type="cellIs" dxfId="641" priority="682" operator="equal">
      <formula>0</formula>
    </cfRule>
  </conditionalFormatting>
  <conditionalFormatting sqref="E290">
    <cfRule type="cellIs" dxfId="640" priority="681" operator="notEqual">
      <formula>0</formula>
    </cfRule>
  </conditionalFormatting>
  <conditionalFormatting sqref="F289">
    <cfRule type="cellIs" dxfId="639" priority="680" operator="equal">
      <formula>0</formula>
    </cfRule>
  </conditionalFormatting>
  <conditionalFormatting sqref="F289">
    <cfRule type="cellIs" dxfId="638" priority="679" operator="notEqual">
      <formula>0</formula>
    </cfRule>
  </conditionalFormatting>
  <conditionalFormatting sqref="F290">
    <cfRule type="cellIs" dxfId="637" priority="678" operator="equal">
      <formula>0</formula>
    </cfRule>
  </conditionalFormatting>
  <conditionalFormatting sqref="F290">
    <cfRule type="cellIs" dxfId="636" priority="677" operator="notEqual">
      <formula>0</formula>
    </cfRule>
  </conditionalFormatting>
  <conditionalFormatting sqref="G291">
    <cfRule type="cellIs" dxfId="635" priority="676" operator="equal">
      <formula>0</formula>
    </cfRule>
  </conditionalFormatting>
  <conditionalFormatting sqref="G291">
    <cfRule type="cellIs" dxfId="634" priority="675" operator="notEqual">
      <formula>0</formula>
    </cfRule>
  </conditionalFormatting>
  <conditionalFormatting sqref="G292">
    <cfRule type="cellIs" dxfId="633" priority="674" operator="equal">
      <formula>0</formula>
    </cfRule>
  </conditionalFormatting>
  <conditionalFormatting sqref="G292">
    <cfRule type="cellIs" dxfId="632" priority="673" operator="notEqual">
      <formula>0</formula>
    </cfRule>
  </conditionalFormatting>
  <conditionalFormatting sqref="D291">
    <cfRule type="cellIs" dxfId="631" priority="672" operator="equal">
      <formula>0</formula>
    </cfRule>
  </conditionalFormatting>
  <conditionalFormatting sqref="D291">
    <cfRule type="cellIs" dxfId="630" priority="671" operator="notEqual">
      <formula>0</formula>
    </cfRule>
  </conditionalFormatting>
  <conditionalFormatting sqref="D292">
    <cfRule type="cellIs" dxfId="629" priority="670" operator="equal">
      <formula>0</formula>
    </cfRule>
  </conditionalFormatting>
  <conditionalFormatting sqref="D292">
    <cfRule type="cellIs" dxfId="628" priority="669" operator="notEqual">
      <formula>0</formula>
    </cfRule>
  </conditionalFormatting>
  <conditionalFormatting sqref="E291">
    <cfRule type="cellIs" dxfId="627" priority="668" operator="equal">
      <formula>0</formula>
    </cfRule>
  </conditionalFormatting>
  <conditionalFormatting sqref="E291">
    <cfRule type="cellIs" dxfId="626" priority="667" operator="notEqual">
      <formula>0</formula>
    </cfRule>
  </conditionalFormatting>
  <conditionalFormatting sqref="E292">
    <cfRule type="cellIs" dxfId="625" priority="666" operator="equal">
      <formula>0</formula>
    </cfRule>
  </conditionalFormatting>
  <conditionalFormatting sqref="E292">
    <cfRule type="cellIs" dxfId="624" priority="665" operator="notEqual">
      <formula>0</formula>
    </cfRule>
  </conditionalFormatting>
  <conditionalFormatting sqref="F291">
    <cfRule type="cellIs" dxfId="623" priority="664" operator="equal">
      <formula>0</formula>
    </cfRule>
  </conditionalFormatting>
  <conditionalFormatting sqref="F291">
    <cfRule type="cellIs" dxfId="622" priority="663" operator="notEqual">
      <formula>0</formula>
    </cfRule>
  </conditionalFormatting>
  <conditionalFormatting sqref="F292">
    <cfRule type="cellIs" dxfId="621" priority="662" operator="equal">
      <formula>0</formula>
    </cfRule>
  </conditionalFormatting>
  <conditionalFormatting sqref="F292">
    <cfRule type="cellIs" dxfId="620" priority="661" operator="notEqual">
      <formula>0</formula>
    </cfRule>
  </conditionalFormatting>
  <conditionalFormatting sqref="G293">
    <cfRule type="cellIs" dxfId="619" priority="660" operator="equal">
      <formula>0</formula>
    </cfRule>
  </conditionalFormatting>
  <conditionalFormatting sqref="G293">
    <cfRule type="cellIs" dxfId="618" priority="659" operator="notEqual">
      <formula>0</formula>
    </cfRule>
  </conditionalFormatting>
  <conditionalFormatting sqref="G294">
    <cfRule type="cellIs" dxfId="617" priority="658" operator="equal">
      <formula>0</formula>
    </cfRule>
  </conditionalFormatting>
  <conditionalFormatting sqref="G294">
    <cfRule type="cellIs" dxfId="616" priority="657" operator="notEqual">
      <formula>0</formula>
    </cfRule>
  </conditionalFormatting>
  <conditionalFormatting sqref="D293">
    <cfRule type="cellIs" dxfId="615" priority="656" operator="equal">
      <formula>0</formula>
    </cfRule>
  </conditionalFormatting>
  <conditionalFormatting sqref="D293">
    <cfRule type="cellIs" dxfId="614" priority="655" operator="notEqual">
      <formula>0</formula>
    </cfRule>
  </conditionalFormatting>
  <conditionalFormatting sqref="D294">
    <cfRule type="cellIs" dxfId="613" priority="654" operator="equal">
      <formula>0</formula>
    </cfRule>
  </conditionalFormatting>
  <conditionalFormatting sqref="D294">
    <cfRule type="cellIs" dxfId="612" priority="653" operator="notEqual">
      <formula>0</formula>
    </cfRule>
  </conditionalFormatting>
  <conditionalFormatting sqref="E293">
    <cfRule type="cellIs" dxfId="611" priority="652" operator="equal">
      <formula>0</formula>
    </cfRule>
  </conditionalFormatting>
  <conditionalFormatting sqref="E293">
    <cfRule type="cellIs" dxfId="610" priority="651" operator="notEqual">
      <formula>0</formula>
    </cfRule>
  </conditionalFormatting>
  <conditionalFormatting sqref="E294">
    <cfRule type="cellIs" dxfId="609" priority="650" operator="equal">
      <formula>0</formula>
    </cfRule>
  </conditionalFormatting>
  <conditionalFormatting sqref="E294">
    <cfRule type="cellIs" dxfId="608" priority="649" operator="notEqual">
      <formula>0</formula>
    </cfRule>
  </conditionalFormatting>
  <conditionalFormatting sqref="F293">
    <cfRule type="cellIs" dxfId="607" priority="648" operator="equal">
      <formula>0</formula>
    </cfRule>
  </conditionalFormatting>
  <conditionalFormatting sqref="F293">
    <cfRule type="cellIs" dxfId="606" priority="647" operator="notEqual">
      <formula>0</formula>
    </cfRule>
  </conditionalFormatting>
  <conditionalFormatting sqref="F294">
    <cfRule type="cellIs" dxfId="605" priority="646" operator="equal">
      <formula>0</formula>
    </cfRule>
  </conditionalFormatting>
  <conditionalFormatting sqref="F294">
    <cfRule type="cellIs" dxfId="604" priority="645" operator="notEqual">
      <formula>0</formula>
    </cfRule>
  </conditionalFormatting>
  <conditionalFormatting sqref="D271:D272">
    <cfRule type="cellIs" dxfId="603" priority="644" operator="equal">
      <formula>0</formula>
    </cfRule>
  </conditionalFormatting>
  <conditionalFormatting sqref="D283:D284">
    <cfRule type="cellIs" dxfId="602" priority="640" operator="equal">
      <formula>0</formula>
    </cfRule>
  </conditionalFormatting>
  <conditionalFormatting sqref="E228">
    <cfRule type="cellIs" dxfId="601" priority="630" operator="equal">
      <formula>0</formula>
    </cfRule>
  </conditionalFormatting>
  <conditionalFormatting sqref="F228">
    <cfRule type="cellIs" dxfId="600" priority="629" operator="equal">
      <formula>0</formula>
    </cfRule>
  </conditionalFormatting>
  <conditionalFormatting sqref="G228">
    <cfRule type="cellIs" dxfId="599" priority="628" operator="equal">
      <formula>0</formula>
    </cfRule>
  </conditionalFormatting>
  <conditionalFormatting sqref="E230">
    <cfRule type="cellIs" dxfId="598" priority="627" operator="equal">
      <formula>0</formula>
    </cfRule>
  </conditionalFormatting>
  <conditionalFormatting sqref="F230">
    <cfRule type="cellIs" dxfId="597" priority="626" operator="equal">
      <formula>0</formula>
    </cfRule>
  </conditionalFormatting>
  <conditionalFormatting sqref="G230">
    <cfRule type="cellIs" dxfId="596" priority="625" operator="equal">
      <formula>0</formula>
    </cfRule>
  </conditionalFormatting>
  <conditionalFormatting sqref="E232">
    <cfRule type="cellIs" dxfId="595" priority="624" operator="equal">
      <formula>0</formula>
    </cfRule>
  </conditionalFormatting>
  <conditionalFormatting sqref="F232">
    <cfRule type="cellIs" dxfId="594" priority="623" operator="equal">
      <formula>0</formula>
    </cfRule>
  </conditionalFormatting>
  <conditionalFormatting sqref="G232">
    <cfRule type="cellIs" dxfId="593" priority="622" operator="equal">
      <formula>0</formula>
    </cfRule>
  </conditionalFormatting>
  <conditionalFormatting sqref="E244">
    <cfRule type="cellIs" dxfId="592" priority="621" operator="equal">
      <formula>0</formula>
    </cfRule>
  </conditionalFormatting>
  <conditionalFormatting sqref="F244">
    <cfRule type="cellIs" dxfId="591" priority="620" operator="equal">
      <formula>0</formula>
    </cfRule>
  </conditionalFormatting>
  <conditionalFormatting sqref="G244">
    <cfRule type="cellIs" dxfId="590" priority="619" operator="equal">
      <formula>0</formula>
    </cfRule>
  </conditionalFormatting>
  <conditionalFormatting sqref="E254">
    <cfRule type="cellIs" dxfId="589" priority="618" operator="equal">
      <formula>0</formula>
    </cfRule>
  </conditionalFormatting>
  <conditionalFormatting sqref="F254">
    <cfRule type="cellIs" dxfId="588" priority="617" operator="equal">
      <formula>0</formula>
    </cfRule>
  </conditionalFormatting>
  <conditionalFormatting sqref="G254">
    <cfRule type="cellIs" dxfId="587" priority="616" operator="equal">
      <formula>0</formula>
    </cfRule>
  </conditionalFormatting>
  <conditionalFormatting sqref="E259">
    <cfRule type="cellIs" dxfId="586" priority="615" operator="equal">
      <formula>0</formula>
    </cfRule>
  </conditionalFormatting>
  <conditionalFormatting sqref="E260">
    <cfRule type="cellIs" dxfId="585" priority="614" operator="equal">
      <formula>0</formula>
    </cfRule>
  </conditionalFormatting>
  <conditionalFormatting sqref="F259">
    <cfRule type="cellIs" dxfId="584" priority="613" operator="equal">
      <formula>0</formula>
    </cfRule>
  </conditionalFormatting>
  <conditionalFormatting sqref="F260">
    <cfRule type="cellIs" dxfId="583" priority="612" operator="equal">
      <formula>0</formula>
    </cfRule>
  </conditionalFormatting>
  <conditionalFormatting sqref="G259">
    <cfRule type="cellIs" dxfId="582" priority="611" operator="equal">
      <formula>0</formula>
    </cfRule>
  </conditionalFormatting>
  <conditionalFormatting sqref="G260">
    <cfRule type="cellIs" dxfId="581" priority="610" operator="equal">
      <formula>0</formula>
    </cfRule>
  </conditionalFormatting>
  <conditionalFormatting sqref="E261:E262">
    <cfRule type="cellIs" dxfId="580" priority="609" operator="equal">
      <formula>0</formula>
    </cfRule>
  </conditionalFormatting>
  <conditionalFormatting sqref="F261:F262">
    <cfRule type="cellIs" dxfId="579" priority="608" operator="equal">
      <formula>0</formula>
    </cfRule>
  </conditionalFormatting>
  <conditionalFormatting sqref="G261:G262">
    <cfRule type="cellIs" dxfId="578" priority="607" operator="equal">
      <formula>0</formula>
    </cfRule>
  </conditionalFormatting>
  <conditionalFormatting sqref="E271:E272">
    <cfRule type="cellIs" dxfId="577" priority="606" operator="equal">
      <formula>0</formula>
    </cfRule>
  </conditionalFormatting>
  <conditionalFormatting sqref="F271:F272">
    <cfRule type="cellIs" dxfId="576" priority="605" operator="equal">
      <formula>0</formula>
    </cfRule>
  </conditionalFormatting>
  <conditionalFormatting sqref="G271:G272">
    <cfRule type="cellIs" dxfId="575" priority="604" operator="equal">
      <formula>0</formula>
    </cfRule>
  </conditionalFormatting>
  <conditionalFormatting sqref="E283:E284">
    <cfRule type="cellIs" dxfId="574" priority="603" operator="equal">
      <formula>0</formula>
    </cfRule>
  </conditionalFormatting>
  <conditionalFormatting sqref="F283:F284">
    <cfRule type="cellIs" dxfId="573" priority="602" operator="equal">
      <formula>0</formula>
    </cfRule>
  </conditionalFormatting>
  <conditionalFormatting sqref="G283:G284">
    <cfRule type="cellIs" dxfId="572" priority="601" operator="equal">
      <formula>0</formula>
    </cfRule>
  </conditionalFormatting>
  <conditionalFormatting sqref="D295:D296">
    <cfRule type="cellIs" dxfId="571" priority="600" operator="equal">
      <formula>0</formula>
    </cfRule>
  </conditionalFormatting>
  <conditionalFormatting sqref="D297">
    <cfRule type="cellIs" dxfId="570" priority="599" operator="equal">
      <formula>0</formula>
    </cfRule>
  </conditionalFormatting>
  <conditionalFormatting sqref="D298">
    <cfRule type="cellIs" dxfId="569" priority="598" operator="equal">
      <formula>0</formula>
    </cfRule>
  </conditionalFormatting>
  <conditionalFormatting sqref="D299:D300">
    <cfRule type="cellIs" dxfId="568" priority="597" operator="equal">
      <formula>0</formula>
    </cfRule>
  </conditionalFormatting>
  <conditionalFormatting sqref="D302">
    <cfRule type="cellIs" dxfId="567" priority="594" operator="equal">
      <formula>0</formula>
    </cfRule>
  </conditionalFormatting>
  <conditionalFormatting sqref="D302">
    <cfRule type="cellIs" dxfId="566" priority="593" operator="notEqual">
      <formula>0</formula>
    </cfRule>
  </conditionalFormatting>
  <conditionalFormatting sqref="E301">
    <cfRule type="cellIs" dxfId="565" priority="592" operator="equal">
      <formula>0</formula>
    </cfRule>
  </conditionalFormatting>
  <conditionalFormatting sqref="E301">
    <cfRule type="cellIs" dxfId="564" priority="591" operator="notEqual">
      <formula>0</formula>
    </cfRule>
  </conditionalFormatting>
  <conditionalFormatting sqref="E302">
    <cfRule type="cellIs" dxfId="563" priority="590" operator="equal">
      <formula>0</formula>
    </cfRule>
  </conditionalFormatting>
  <conditionalFormatting sqref="E302">
    <cfRule type="cellIs" dxfId="562" priority="589" operator="notEqual">
      <formula>0</formula>
    </cfRule>
  </conditionalFormatting>
  <conditionalFormatting sqref="F301">
    <cfRule type="cellIs" dxfId="561" priority="588" operator="equal">
      <formula>0</formula>
    </cfRule>
  </conditionalFormatting>
  <conditionalFormatting sqref="F301">
    <cfRule type="cellIs" dxfId="560" priority="587" operator="notEqual">
      <formula>0</formula>
    </cfRule>
  </conditionalFormatting>
  <conditionalFormatting sqref="D304">
    <cfRule type="cellIs" dxfId="559" priority="582" operator="equal">
      <formula>0</formula>
    </cfRule>
  </conditionalFormatting>
  <conditionalFormatting sqref="D304">
    <cfRule type="cellIs" dxfId="558" priority="581" operator="notEqual">
      <formula>0</formula>
    </cfRule>
  </conditionalFormatting>
  <conditionalFormatting sqref="E303">
    <cfRule type="cellIs" dxfId="557" priority="580" operator="equal">
      <formula>0</formula>
    </cfRule>
  </conditionalFormatting>
  <conditionalFormatting sqref="E303">
    <cfRule type="cellIs" dxfId="556" priority="579" operator="notEqual">
      <formula>0</formula>
    </cfRule>
  </conditionalFormatting>
  <conditionalFormatting sqref="E304">
    <cfRule type="cellIs" dxfId="555" priority="578" operator="equal">
      <formula>0</formula>
    </cfRule>
  </conditionalFormatting>
  <conditionalFormatting sqref="E304">
    <cfRule type="cellIs" dxfId="554" priority="577" operator="notEqual">
      <formula>0</formula>
    </cfRule>
  </conditionalFormatting>
  <conditionalFormatting sqref="F303">
    <cfRule type="cellIs" dxfId="553" priority="576" operator="equal">
      <formula>0</formula>
    </cfRule>
  </conditionalFormatting>
  <conditionalFormatting sqref="F303">
    <cfRule type="cellIs" dxfId="552" priority="575" operator="notEqual">
      <formula>0</formula>
    </cfRule>
  </conditionalFormatting>
  <conditionalFormatting sqref="D306">
    <cfRule type="cellIs" dxfId="551" priority="570" operator="equal">
      <formula>0</formula>
    </cfRule>
  </conditionalFormatting>
  <conditionalFormatting sqref="D306">
    <cfRule type="cellIs" dxfId="550" priority="569" operator="notEqual">
      <formula>0</formula>
    </cfRule>
  </conditionalFormatting>
  <conditionalFormatting sqref="E305">
    <cfRule type="cellIs" dxfId="549" priority="568" operator="equal">
      <formula>0</formula>
    </cfRule>
  </conditionalFormatting>
  <conditionalFormatting sqref="E305">
    <cfRule type="cellIs" dxfId="548" priority="567" operator="notEqual">
      <formula>0</formula>
    </cfRule>
  </conditionalFormatting>
  <conditionalFormatting sqref="E306">
    <cfRule type="cellIs" dxfId="547" priority="566" operator="equal">
      <formula>0</formula>
    </cfRule>
  </conditionalFormatting>
  <conditionalFormatting sqref="E306">
    <cfRule type="cellIs" dxfId="546" priority="565" operator="notEqual">
      <formula>0</formula>
    </cfRule>
  </conditionalFormatting>
  <conditionalFormatting sqref="F305">
    <cfRule type="cellIs" dxfId="545" priority="564" operator="equal">
      <formula>0</formula>
    </cfRule>
  </conditionalFormatting>
  <conditionalFormatting sqref="F305">
    <cfRule type="cellIs" dxfId="544" priority="563" operator="notEqual">
      <formula>0</formula>
    </cfRule>
  </conditionalFormatting>
  <conditionalFormatting sqref="D308">
    <cfRule type="cellIs" dxfId="543" priority="558" operator="equal">
      <formula>0</formula>
    </cfRule>
  </conditionalFormatting>
  <conditionalFormatting sqref="D308">
    <cfRule type="cellIs" dxfId="542" priority="557" operator="notEqual">
      <formula>0</formula>
    </cfRule>
  </conditionalFormatting>
  <conditionalFormatting sqref="E307">
    <cfRule type="cellIs" dxfId="541" priority="556" operator="equal">
      <formula>0</formula>
    </cfRule>
  </conditionalFormatting>
  <conditionalFormatting sqref="E307">
    <cfRule type="cellIs" dxfId="540" priority="555" operator="notEqual">
      <formula>0</formula>
    </cfRule>
  </conditionalFormatting>
  <conditionalFormatting sqref="E308">
    <cfRule type="cellIs" dxfId="539" priority="554" operator="equal">
      <formula>0</formula>
    </cfRule>
  </conditionalFormatting>
  <conditionalFormatting sqref="E308">
    <cfRule type="cellIs" dxfId="538" priority="553" operator="notEqual">
      <formula>0</formula>
    </cfRule>
  </conditionalFormatting>
  <conditionalFormatting sqref="F307">
    <cfRule type="cellIs" dxfId="537" priority="552" operator="equal">
      <formula>0</formula>
    </cfRule>
  </conditionalFormatting>
  <conditionalFormatting sqref="F307">
    <cfRule type="cellIs" dxfId="536" priority="551" operator="notEqual">
      <formula>0</formula>
    </cfRule>
  </conditionalFormatting>
  <conditionalFormatting sqref="E299:E300">
    <cfRule type="cellIs" dxfId="535" priority="548" operator="equal">
      <formula>0</formula>
    </cfRule>
  </conditionalFormatting>
  <conditionalFormatting sqref="F299:F300">
    <cfRule type="cellIs" dxfId="534" priority="547" operator="equal">
      <formula>0</formula>
    </cfRule>
  </conditionalFormatting>
  <conditionalFormatting sqref="G299:G300">
    <cfRule type="cellIs" dxfId="533" priority="545" operator="equal">
      <formula>0</formula>
    </cfRule>
  </conditionalFormatting>
  <conditionalFormatting sqref="D311">
    <cfRule type="cellIs" dxfId="532" priority="544" operator="equal">
      <formula>0</formula>
    </cfRule>
  </conditionalFormatting>
  <conditionalFormatting sqref="D311">
    <cfRule type="cellIs" dxfId="531" priority="543" operator="notEqual">
      <formula>0</formula>
    </cfRule>
  </conditionalFormatting>
  <conditionalFormatting sqref="D312">
    <cfRule type="cellIs" dxfId="530" priority="542" operator="equal">
      <formula>0</formula>
    </cfRule>
  </conditionalFormatting>
  <conditionalFormatting sqref="D312">
    <cfRule type="cellIs" dxfId="529" priority="541" operator="notEqual">
      <formula>0</formula>
    </cfRule>
  </conditionalFormatting>
  <conditionalFormatting sqref="E311">
    <cfRule type="cellIs" dxfId="528" priority="540" operator="equal">
      <formula>0</formula>
    </cfRule>
  </conditionalFormatting>
  <conditionalFormatting sqref="E311">
    <cfRule type="cellIs" dxfId="527" priority="539" operator="notEqual">
      <formula>0</formula>
    </cfRule>
  </conditionalFormatting>
  <conditionalFormatting sqref="E312">
    <cfRule type="cellIs" dxfId="526" priority="538" operator="equal">
      <formula>0</formula>
    </cfRule>
  </conditionalFormatting>
  <conditionalFormatting sqref="E312">
    <cfRule type="cellIs" dxfId="525" priority="537" operator="notEqual">
      <formula>0</formula>
    </cfRule>
  </conditionalFormatting>
  <conditionalFormatting sqref="F311">
    <cfRule type="cellIs" dxfId="524" priority="536" operator="equal">
      <formula>0</formula>
    </cfRule>
  </conditionalFormatting>
  <conditionalFormatting sqref="F311">
    <cfRule type="cellIs" dxfId="523" priority="535" operator="notEqual">
      <formula>0</formula>
    </cfRule>
  </conditionalFormatting>
  <conditionalFormatting sqref="F312">
    <cfRule type="cellIs" dxfId="522" priority="534" operator="equal">
      <formula>0</formula>
    </cfRule>
  </conditionalFormatting>
  <conditionalFormatting sqref="F312">
    <cfRule type="cellIs" dxfId="521" priority="533" operator="notEqual">
      <formula>0</formula>
    </cfRule>
  </conditionalFormatting>
  <conditionalFormatting sqref="D313">
    <cfRule type="cellIs" dxfId="520" priority="532" operator="equal">
      <formula>0</formula>
    </cfRule>
  </conditionalFormatting>
  <conditionalFormatting sqref="D313">
    <cfRule type="cellIs" dxfId="519" priority="531" operator="notEqual">
      <formula>0</formula>
    </cfRule>
  </conditionalFormatting>
  <conditionalFormatting sqref="D314">
    <cfRule type="cellIs" dxfId="518" priority="530" operator="equal">
      <formula>0</formula>
    </cfRule>
  </conditionalFormatting>
  <conditionalFormatting sqref="D314">
    <cfRule type="cellIs" dxfId="517" priority="529" operator="notEqual">
      <formula>0</formula>
    </cfRule>
  </conditionalFormatting>
  <conditionalFormatting sqref="E313">
    <cfRule type="cellIs" dxfId="516" priority="528" operator="equal">
      <formula>0</formula>
    </cfRule>
  </conditionalFormatting>
  <conditionalFormatting sqref="E313">
    <cfRule type="cellIs" dxfId="515" priority="527" operator="notEqual">
      <formula>0</formula>
    </cfRule>
  </conditionalFormatting>
  <conditionalFormatting sqref="E314">
    <cfRule type="cellIs" dxfId="514" priority="526" operator="equal">
      <formula>0</formula>
    </cfRule>
  </conditionalFormatting>
  <conditionalFormatting sqref="E314">
    <cfRule type="cellIs" dxfId="513" priority="525" operator="notEqual">
      <formula>0</formula>
    </cfRule>
  </conditionalFormatting>
  <conditionalFormatting sqref="F313">
    <cfRule type="cellIs" dxfId="512" priority="524" operator="equal">
      <formula>0</formula>
    </cfRule>
  </conditionalFormatting>
  <conditionalFormatting sqref="F313">
    <cfRule type="cellIs" dxfId="511" priority="523" operator="notEqual">
      <formula>0</formula>
    </cfRule>
  </conditionalFormatting>
  <conditionalFormatting sqref="F314">
    <cfRule type="cellIs" dxfId="510" priority="522" operator="equal">
      <formula>0</formula>
    </cfRule>
  </conditionalFormatting>
  <conditionalFormatting sqref="F314">
    <cfRule type="cellIs" dxfId="509" priority="521" operator="notEqual">
      <formula>0</formula>
    </cfRule>
  </conditionalFormatting>
  <conditionalFormatting sqref="D315">
    <cfRule type="cellIs" dxfId="508" priority="520" operator="equal">
      <formula>0</formula>
    </cfRule>
  </conditionalFormatting>
  <conditionalFormatting sqref="D315">
    <cfRule type="cellIs" dxfId="507" priority="519" operator="notEqual">
      <formula>0</formula>
    </cfRule>
  </conditionalFormatting>
  <conditionalFormatting sqref="D316">
    <cfRule type="cellIs" dxfId="506" priority="518" operator="equal">
      <formula>0</formula>
    </cfRule>
  </conditionalFormatting>
  <conditionalFormatting sqref="D316">
    <cfRule type="cellIs" dxfId="505" priority="517" operator="notEqual">
      <formula>0</formula>
    </cfRule>
  </conditionalFormatting>
  <conditionalFormatting sqref="E315">
    <cfRule type="cellIs" dxfId="504" priority="516" operator="equal">
      <formula>0</formula>
    </cfRule>
  </conditionalFormatting>
  <conditionalFormatting sqref="E315">
    <cfRule type="cellIs" dxfId="503" priority="515" operator="notEqual">
      <formula>0</formula>
    </cfRule>
  </conditionalFormatting>
  <conditionalFormatting sqref="E316">
    <cfRule type="cellIs" dxfId="502" priority="514" operator="equal">
      <formula>0</formula>
    </cfRule>
  </conditionalFormatting>
  <conditionalFormatting sqref="E316">
    <cfRule type="cellIs" dxfId="501" priority="513" operator="notEqual">
      <formula>0</formula>
    </cfRule>
  </conditionalFormatting>
  <conditionalFormatting sqref="F315">
    <cfRule type="cellIs" dxfId="500" priority="512" operator="equal">
      <formula>0</formula>
    </cfRule>
  </conditionalFormatting>
  <conditionalFormatting sqref="F315">
    <cfRule type="cellIs" dxfId="499" priority="511" operator="notEqual">
      <formula>0</formula>
    </cfRule>
  </conditionalFormatting>
  <conditionalFormatting sqref="F316">
    <cfRule type="cellIs" dxfId="498" priority="510" operator="equal">
      <formula>0</formula>
    </cfRule>
  </conditionalFormatting>
  <conditionalFormatting sqref="F316">
    <cfRule type="cellIs" dxfId="497" priority="509" operator="notEqual">
      <formula>0</formula>
    </cfRule>
  </conditionalFormatting>
  <conditionalFormatting sqref="D317">
    <cfRule type="cellIs" dxfId="496" priority="508" operator="equal">
      <formula>0</formula>
    </cfRule>
  </conditionalFormatting>
  <conditionalFormatting sqref="D317">
    <cfRule type="cellIs" dxfId="495" priority="507" operator="notEqual">
      <formula>0</formula>
    </cfRule>
  </conditionalFormatting>
  <conditionalFormatting sqref="D318">
    <cfRule type="cellIs" dxfId="494" priority="506" operator="equal">
      <formula>0</formula>
    </cfRule>
  </conditionalFormatting>
  <conditionalFormatting sqref="D318">
    <cfRule type="cellIs" dxfId="493" priority="505" operator="notEqual">
      <formula>0</formula>
    </cfRule>
  </conditionalFormatting>
  <conditionalFormatting sqref="E317">
    <cfRule type="cellIs" dxfId="492" priority="504" operator="equal">
      <formula>0</formula>
    </cfRule>
  </conditionalFormatting>
  <conditionalFormatting sqref="E317">
    <cfRule type="cellIs" dxfId="491" priority="503" operator="notEqual">
      <formula>0</formula>
    </cfRule>
  </conditionalFormatting>
  <conditionalFormatting sqref="E318">
    <cfRule type="cellIs" dxfId="490" priority="502" operator="equal">
      <formula>0</formula>
    </cfRule>
  </conditionalFormatting>
  <conditionalFormatting sqref="E318">
    <cfRule type="cellIs" dxfId="489" priority="501" operator="notEqual">
      <formula>0</formula>
    </cfRule>
  </conditionalFormatting>
  <conditionalFormatting sqref="F317">
    <cfRule type="cellIs" dxfId="488" priority="500" operator="equal">
      <formula>0</formula>
    </cfRule>
  </conditionalFormatting>
  <conditionalFormatting sqref="F317">
    <cfRule type="cellIs" dxfId="487" priority="499" operator="notEqual">
      <formula>0</formula>
    </cfRule>
  </conditionalFormatting>
  <conditionalFormatting sqref="F318">
    <cfRule type="cellIs" dxfId="486" priority="498" operator="equal">
      <formula>0</formula>
    </cfRule>
  </conditionalFormatting>
  <conditionalFormatting sqref="F318">
    <cfRule type="cellIs" dxfId="485" priority="497" operator="notEqual">
      <formula>0</formula>
    </cfRule>
  </conditionalFormatting>
  <conditionalFormatting sqref="G319">
    <cfRule type="cellIs" dxfId="484" priority="496" operator="equal">
      <formula>0</formula>
    </cfRule>
  </conditionalFormatting>
  <conditionalFormatting sqref="G319">
    <cfRule type="cellIs" dxfId="483" priority="495" operator="notEqual">
      <formula>0</formula>
    </cfRule>
  </conditionalFormatting>
  <conditionalFormatting sqref="G320">
    <cfRule type="cellIs" dxfId="482" priority="494" operator="equal">
      <formula>0</formula>
    </cfRule>
  </conditionalFormatting>
  <conditionalFormatting sqref="G320">
    <cfRule type="cellIs" dxfId="481" priority="493" operator="notEqual">
      <formula>0</formula>
    </cfRule>
  </conditionalFormatting>
  <conditionalFormatting sqref="D319">
    <cfRule type="cellIs" dxfId="480" priority="492" operator="equal">
      <formula>0</formula>
    </cfRule>
  </conditionalFormatting>
  <conditionalFormatting sqref="D319">
    <cfRule type="cellIs" dxfId="479" priority="491" operator="notEqual">
      <formula>0</formula>
    </cfRule>
  </conditionalFormatting>
  <conditionalFormatting sqref="D320">
    <cfRule type="cellIs" dxfId="478" priority="490" operator="equal">
      <formula>0</formula>
    </cfRule>
  </conditionalFormatting>
  <conditionalFormatting sqref="D320">
    <cfRule type="cellIs" dxfId="477" priority="489" operator="notEqual">
      <formula>0</formula>
    </cfRule>
  </conditionalFormatting>
  <conditionalFormatting sqref="E319">
    <cfRule type="cellIs" dxfId="476" priority="488" operator="equal">
      <formula>0</formula>
    </cfRule>
  </conditionalFormatting>
  <conditionalFormatting sqref="E319">
    <cfRule type="cellIs" dxfId="475" priority="487" operator="notEqual">
      <formula>0</formula>
    </cfRule>
  </conditionalFormatting>
  <conditionalFormatting sqref="E320">
    <cfRule type="cellIs" dxfId="474" priority="486" operator="equal">
      <formula>0</formula>
    </cfRule>
  </conditionalFormatting>
  <conditionalFormatting sqref="E320">
    <cfRule type="cellIs" dxfId="473" priority="485" operator="notEqual">
      <formula>0</formula>
    </cfRule>
  </conditionalFormatting>
  <conditionalFormatting sqref="F319">
    <cfRule type="cellIs" dxfId="472" priority="484" operator="equal">
      <formula>0</formula>
    </cfRule>
  </conditionalFormatting>
  <conditionalFormatting sqref="F319">
    <cfRule type="cellIs" dxfId="471" priority="483" operator="notEqual">
      <formula>0</formula>
    </cfRule>
  </conditionalFormatting>
  <conditionalFormatting sqref="F320">
    <cfRule type="cellIs" dxfId="470" priority="482" operator="equal">
      <formula>0</formula>
    </cfRule>
  </conditionalFormatting>
  <conditionalFormatting sqref="F320">
    <cfRule type="cellIs" dxfId="469" priority="481" operator="notEqual">
      <formula>0</formula>
    </cfRule>
  </conditionalFormatting>
  <conditionalFormatting sqref="G321">
    <cfRule type="cellIs" dxfId="468" priority="480" operator="equal">
      <formula>0</formula>
    </cfRule>
  </conditionalFormatting>
  <conditionalFormatting sqref="G321">
    <cfRule type="cellIs" dxfId="467" priority="479" operator="notEqual">
      <formula>0</formula>
    </cfRule>
  </conditionalFormatting>
  <conditionalFormatting sqref="G322">
    <cfRule type="cellIs" dxfId="466" priority="478" operator="equal">
      <formula>0</formula>
    </cfRule>
  </conditionalFormatting>
  <conditionalFormatting sqref="G322">
    <cfRule type="cellIs" dxfId="465" priority="477" operator="notEqual">
      <formula>0</formula>
    </cfRule>
  </conditionalFormatting>
  <conditionalFormatting sqref="D321">
    <cfRule type="cellIs" dxfId="464" priority="476" operator="equal">
      <formula>0</formula>
    </cfRule>
  </conditionalFormatting>
  <conditionalFormatting sqref="D321">
    <cfRule type="cellIs" dxfId="463" priority="475" operator="notEqual">
      <formula>0</formula>
    </cfRule>
  </conditionalFormatting>
  <conditionalFormatting sqref="D322">
    <cfRule type="cellIs" dxfId="462" priority="474" operator="equal">
      <formula>0</formula>
    </cfRule>
  </conditionalFormatting>
  <conditionalFormatting sqref="D322">
    <cfRule type="cellIs" dxfId="461" priority="473" operator="notEqual">
      <formula>0</formula>
    </cfRule>
  </conditionalFormatting>
  <conditionalFormatting sqref="E321">
    <cfRule type="cellIs" dxfId="460" priority="472" operator="equal">
      <formula>0</formula>
    </cfRule>
  </conditionalFormatting>
  <conditionalFormatting sqref="E321">
    <cfRule type="cellIs" dxfId="459" priority="471" operator="notEqual">
      <formula>0</formula>
    </cfRule>
  </conditionalFormatting>
  <conditionalFormatting sqref="E322">
    <cfRule type="cellIs" dxfId="458" priority="470" operator="equal">
      <formula>0</formula>
    </cfRule>
  </conditionalFormatting>
  <conditionalFormatting sqref="E322">
    <cfRule type="cellIs" dxfId="457" priority="469" operator="notEqual">
      <formula>0</formula>
    </cfRule>
  </conditionalFormatting>
  <conditionalFormatting sqref="F321">
    <cfRule type="cellIs" dxfId="456" priority="468" operator="equal">
      <formula>0</formula>
    </cfRule>
  </conditionalFormatting>
  <conditionalFormatting sqref="F321">
    <cfRule type="cellIs" dxfId="455" priority="467" operator="notEqual">
      <formula>0</formula>
    </cfRule>
  </conditionalFormatting>
  <conditionalFormatting sqref="F322">
    <cfRule type="cellIs" dxfId="454" priority="466" operator="equal">
      <formula>0</formula>
    </cfRule>
  </conditionalFormatting>
  <conditionalFormatting sqref="F322">
    <cfRule type="cellIs" dxfId="453" priority="465" operator="notEqual">
      <formula>0</formula>
    </cfRule>
  </conditionalFormatting>
  <conditionalFormatting sqref="G323">
    <cfRule type="cellIs" dxfId="452" priority="464" operator="equal">
      <formula>0</formula>
    </cfRule>
  </conditionalFormatting>
  <conditionalFormatting sqref="G323">
    <cfRule type="cellIs" dxfId="451" priority="463" operator="notEqual">
      <formula>0</formula>
    </cfRule>
  </conditionalFormatting>
  <conditionalFormatting sqref="G324">
    <cfRule type="cellIs" dxfId="450" priority="462" operator="equal">
      <formula>0</formula>
    </cfRule>
  </conditionalFormatting>
  <conditionalFormatting sqref="G324">
    <cfRule type="cellIs" dxfId="449" priority="461" operator="notEqual">
      <formula>0</formula>
    </cfRule>
  </conditionalFormatting>
  <conditionalFormatting sqref="D323">
    <cfRule type="cellIs" dxfId="448" priority="460" operator="equal">
      <formula>0</formula>
    </cfRule>
  </conditionalFormatting>
  <conditionalFormatting sqref="D323">
    <cfRule type="cellIs" dxfId="447" priority="459" operator="notEqual">
      <formula>0</formula>
    </cfRule>
  </conditionalFormatting>
  <conditionalFormatting sqref="D324">
    <cfRule type="cellIs" dxfId="446" priority="458" operator="equal">
      <formula>0</formula>
    </cfRule>
  </conditionalFormatting>
  <conditionalFormatting sqref="D324">
    <cfRule type="cellIs" dxfId="445" priority="457" operator="notEqual">
      <formula>0</formula>
    </cfRule>
  </conditionalFormatting>
  <conditionalFormatting sqref="E323">
    <cfRule type="cellIs" dxfId="444" priority="456" operator="equal">
      <formula>0</formula>
    </cfRule>
  </conditionalFormatting>
  <conditionalFormatting sqref="E323">
    <cfRule type="cellIs" dxfId="443" priority="455" operator="notEqual">
      <formula>0</formula>
    </cfRule>
  </conditionalFormatting>
  <conditionalFormatting sqref="E324">
    <cfRule type="cellIs" dxfId="442" priority="454" operator="equal">
      <formula>0</formula>
    </cfRule>
  </conditionalFormatting>
  <conditionalFormatting sqref="E324">
    <cfRule type="cellIs" dxfId="441" priority="453" operator="notEqual">
      <formula>0</formula>
    </cfRule>
  </conditionalFormatting>
  <conditionalFormatting sqref="F323">
    <cfRule type="cellIs" dxfId="440" priority="452" operator="equal">
      <formula>0</formula>
    </cfRule>
  </conditionalFormatting>
  <conditionalFormatting sqref="F323">
    <cfRule type="cellIs" dxfId="439" priority="451" operator="notEqual">
      <formula>0</formula>
    </cfRule>
  </conditionalFormatting>
  <conditionalFormatting sqref="F324">
    <cfRule type="cellIs" dxfId="438" priority="450" operator="equal">
      <formula>0</formula>
    </cfRule>
  </conditionalFormatting>
  <conditionalFormatting sqref="F324">
    <cfRule type="cellIs" dxfId="437" priority="449" operator="notEqual">
      <formula>0</formula>
    </cfRule>
  </conditionalFormatting>
  <conditionalFormatting sqref="G325">
    <cfRule type="cellIs" dxfId="436" priority="448" operator="equal">
      <formula>0</formula>
    </cfRule>
  </conditionalFormatting>
  <conditionalFormatting sqref="G325">
    <cfRule type="cellIs" dxfId="435" priority="447" operator="notEqual">
      <formula>0</formula>
    </cfRule>
  </conditionalFormatting>
  <conditionalFormatting sqref="G326">
    <cfRule type="cellIs" dxfId="434" priority="446" operator="equal">
      <formula>0</formula>
    </cfRule>
  </conditionalFormatting>
  <conditionalFormatting sqref="G326">
    <cfRule type="cellIs" dxfId="433" priority="445" operator="notEqual">
      <formula>0</formula>
    </cfRule>
  </conditionalFormatting>
  <conditionalFormatting sqref="D325">
    <cfRule type="cellIs" dxfId="432" priority="444" operator="equal">
      <formula>0</formula>
    </cfRule>
  </conditionalFormatting>
  <conditionalFormatting sqref="D325">
    <cfRule type="cellIs" dxfId="431" priority="443" operator="notEqual">
      <formula>0</formula>
    </cfRule>
  </conditionalFormatting>
  <conditionalFormatting sqref="D326">
    <cfRule type="cellIs" dxfId="430" priority="442" operator="equal">
      <formula>0</formula>
    </cfRule>
  </conditionalFormatting>
  <conditionalFormatting sqref="D326">
    <cfRule type="cellIs" dxfId="429" priority="441" operator="notEqual">
      <formula>0</formula>
    </cfRule>
  </conditionalFormatting>
  <conditionalFormatting sqref="E325">
    <cfRule type="cellIs" dxfId="428" priority="440" operator="equal">
      <formula>0</formula>
    </cfRule>
  </conditionalFormatting>
  <conditionalFormatting sqref="E325">
    <cfRule type="cellIs" dxfId="427" priority="439" operator="notEqual">
      <formula>0</formula>
    </cfRule>
  </conditionalFormatting>
  <conditionalFormatting sqref="E326">
    <cfRule type="cellIs" dxfId="426" priority="438" operator="equal">
      <formula>0</formula>
    </cfRule>
  </conditionalFormatting>
  <conditionalFormatting sqref="E326">
    <cfRule type="cellIs" dxfId="425" priority="437" operator="notEqual">
      <formula>0</formula>
    </cfRule>
  </conditionalFormatting>
  <conditionalFormatting sqref="F325">
    <cfRule type="cellIs" dxfId="424" priority="436" operator="equal">
      <formula>0</formula>
    </cfRule>
  </conditionalFormatting>
  <conditionalFormatting sqref="F325">
    <cfRule type="cellIs" dxfId="423" priority="435" operator="notEqual">
      <formula>0</formula>
    </cfRule>
  </conditionalFormatting>
  <conditionalFormatting sqref="F326">
    <cfRule type="cellIs" dxfId="422" priority="434" operator="equal">
      <formula>0</formula>
    </cfRule>
  </conditionalFormatting>
  <conditionalFormatting sqref="F326">
    <cfRule type="cellIs" dxfId="421" priority="433" operator="notEqual">
      <formula>0</formula>
    </cfRule>
  </conditionalFormatting>
  <conditionalFormatting sqref="G327">
    <cfRule type="cellIs" dxfId="420" priority="432" operator="equal">
      <formula>0</formula>
    </cfRule>
  </conditionalFormatting>
  <conditionalFormatting sqref="G327">
    <cfRule type="cellIs" dxfId="419" priority="431" operator="notEqual">
      <formula>0</formula>
    </cfRule>
  </conditionalFormatting>
  <conditionalFormatting sqref="G328">
    <cfRule type="cellIs" dxfId="418" priority="430" operator="equal">
      <formula>0</formula>
    </cfRule>
  </conditionalFormatting>
  <conditionalFormatting sqref="G328">
    <cfRule type="cellIs" dxfId="417" priority="429" operator="notEqual">
      <formula>0</formula>
    </cfRule>
  </conditionalFormatting>
  <conditionalFormatting sqref="D327">
    <cfRule type="cellIs" dxfId="416" priority="428" operator="equal">
      <formula>0</formula>
    </cfRule>
  </conditionalFormatting>
  <conditionalFormatting sqref="D327">
    <cfRule type="cellIs" dxfId="415" priority="427" operator="notEqual">
      <formula>0</formula>
    </cfRule>
  </conditionalFormatting>
  <conditionalFormatting sqref="E328">
    <cfRule type="cellIs" dxfId="414" priority="422" operator="equal">
      <formula>0</formula>
    </cfRule>
  </conditionalFormatting>
  <conditionalFormatting sqref="E328">
    <cfRule type="cellIs" dxfId="413" priority="421" operator="notEqual">
      <formula>0</formula>
    </cfRule>
  </conditionalFormatting>
  <conditionalFormatting sqref="F327">
    <cfRule type="cellIs" dxfId="412" priority="420" operator="equal">
      <formula>0</formula>
    </cfRule>
  </conditionalFormatting>
  <conditionalFormatting sqref="F327">
    <cfRule type="cellIs" dxfId="411" priority="419" operator="notEqual">
      <formula>0</formula>
    </cfRule>
  </conditionalFormatting>
  <conditionalFormatting sqref="F328">
    <cfRule type="cellIs" dxfId="410" priority="418" operator="equal">
      <formula>0</formula>
    </cfRule>
  </conditionalFormatting>
  <conditionalFormatting sqref="F328">
    <cfRule type="cellIs" dxfId="409" priority="417" operator="notEqual">
      <formula>0</formula>
    </cfRule>
  </conditionalFormatting>
  <conditionalFormatting sqref="G329">
    <cfRule type="cellIs" dxfId="408" priority="416" operator="equal">
      <formula>0</formula>
    </cfRule>
  </conditionalFormatting>
  <conditionalFormatting sqref="G329">
    <cfRule type="cellIs" dxfId="407" priority="415" operator="notEqual">
      <formula>0</formula>
    </cfRule>
  </conditionalFormatting>
  <conditionalFormatting sqref="G330">
    <cfRule type="cellIs" dxfId="406" priority="414" operator="equal">
      <formula>0</formula>
    </cfRule>
  </conditionalFormatting>
  <conditionalFormatting sqref="G330">
    <cfRule type="cellIs" dxfId="405" priority="413" operator="notEqual">
      <formula>0</formula>
    </cfRule>
  </conditionalFormatting>
  <conditionalFormatting sqref="D329">
    <cfRule type="cellIs" dxfId="404" priority="412" operator="equal">
      <formula>0</formula>
    </cfRule>
  </conditionalFormatting>
  <conditionalFormatting sqref="D329">
    <cfRule type="cellIs" dxfId="403" priority="411" operator="notEqual">
      <formula>0</formula>
    </cfRule>
  </conditionalFormatting>
  <conditionalFormatting sqref="D330">
    <cfRule type="cellIs" dxfId="402" priority="410" operator="equal">
      <formula>0</formula>
    </cfRule>
  </conditionalFormatting>
  <conditionalFormatting sqref="D330">
    <cfRule type="cellIs" dxfId="401" priority="409" operator="notEqual">
      <formula>0</formula>
    </cfRule>
  </conditionalFormatting>
  <conditionalFormatting sqref="E329">
    <cfRule type="cellIs" dxfId="400" priority="408" operator="equal">
      <formula>0</formula>
    </cfRule>
  </conditionalFormatting>
  <conditionalFormatting sqref="E329">
    <cfRule type="cellIs" dxfId="399" priority="407" operator="notEqual">
      <formula>0</formula>
    </cfRule>
  </conditionalFormatting>
  <conditionalFormatting sqref="E330">
    <cfRule type="cellIs" dxfId="398" priority="406" operator="equal">
      <formula>0</formula>
    </cfRule>
  </conditionalFormatting>
  <conditionalFormatting sqref="E330">
    <cfRule type="cellIs" dxfId="397" priority="405" operator="notEqual">
      <formula>0</formula>
    </cfRule>
  </conditionalFormatting>
  <conditionalFormatting sqref="F329">
    <cfRule type="cellIs" dxfId="396" priority="404" operator="equal">
      <formula>0</formula>
    </cfRule>
  </conditionalFormatting>
  <conditionalFormatting sqref="F329">
    <cfRule type="cellIs" dxfId="395" priority="403" operator="notEqual">
      <formula>0</formula>
    </cfRule>
  </conditionalFormatting>
  <conditionalFormatting sqref="F330">
    <cfRule type="cellIs" dxfId="394" priority="402" operator="equal">
      <formula>0</formula>
    </cfRule>
  </conditionalFormatting>
  <conditionalFormatting sqref="F330">
    <cfRule type="cellIs" dxfId="393" priority="401" operator="notEqual">
      <formula>0</formula>
    </cfRule>
  </conditionalFormatting>
  <conditionalFormatting sqref="G331">
    <cfRule type="cellIs" dxfId="392" priority="400" operator="equal">
      <formula>0</formula>
    </cfRule>
  </conditionalFormatting>
  <conditionalFormatting sqref="G331">
    <cfRule type="cellIs" dxfId="391" priority="399" operator="notEqual">
      <formula>0</formula>
    </cfRule>
  </conditionalFormatting>
  <conditionalFormatting sqref="G332">
    <cfRule type="cellIs" dxfId="390" priority="398" operator="equal">
      <formula>0</formula>
    </cfRule>
  </conditionalFormatting>
  <conditionalFormatting sqref="G332">
    <cfRule type="cellIs" dxfId="389" priority="397" operator="notEqual">
      <formula>0</formula>
    </cfRule>
  </conditionalFormatting>
  <conditionalFormatting sqref="D331">
    <cfRule type="cellIs" dxfId="388" priority="396" operator="equal">
      <formula>0</formula>
    </cfRule>
  </conditionalFormatting>
  <conditionalFormatting sqref="D331">
    <cfRule type="cellIs" dxfId="387" priority="395" operator="notEqual">
      <formula>0</formula>
    </cfRule>
  </conditionalFormatting>
  <conditionalFormatting sqref="D332">
    <cfRule type="cellIs" dxfId="386" priority="394" operator="equal">
      <formula>0</formula>
    </cfRule>
  </conditionalFormatting>
  <conditionalFormatting sqref="D332">
    <cfRule type="cellIs" dxfId="385" priority="393" operator="notEqual">
      <formula>0</formula>
    </cfRule>
  </conditionalFormatting>
  <conditionalFormatting sqref="E331">
    <cfRule type="cellIs" dxfId="384" priority="392" operator="equal">
      <formula>0</formula>
    </cfRule>
  </conditionalFormatting>
  <conditionalFormatting sqref="E331">
    <cfRule type="cellIs" dxfId="383" priority="391" operator="notEqual">
      <formula>0</formula>
    </cfRule>
  </conditionalFormatting>
  <conditionalFormatting sqref="E332">
    <cfRule type="cellIs" dxfId="382" priority="390" operator="equal">
      <formula>0</formula>
    </cfRule>
  </conditionalFormatting>
  <conditionalFormatting sqref="E332">
    <cfRule type="cellIs" dxfId="381" priority="389" operator="notEqual">
      <formula>0</formula>
    </cfRule>
  </conditionalFormatting>
  <conditionalFormatting sqref="F331">
    <cfRule type="cellIs" dxfId="380" priority="388" operator="equal">
      <formula>0</formula>
    </cfRule>
  </conditionalFormatting>
  <conditionalFormatting sqref="F331">
    <cfRule type="cellIs" dxfId="379" priority="387" operator="notEqual">
      <formula>0</formula>
    </cfRule>
  </conditionalFormatting>
  <conditionalFormatting sqref="F332">
    <cfRule type="cellIs" dxfId="378" priority="386" operator="equal">
      <formula>0</formula>
    </cfRule>
  </conditionalFormatting>
  <conditionalFormatting sqref="F332">
    <cfRule type="cellIs" dxfId="377" priority="385" operator="notEqual">
      <formula>0</formula>
    </cfRule>
  </conditionalFormatting>
  <conditionalFormatting sqref="G333">
    <cfRule type="cellIs" dxfId="376" priority="384" operator="equal">
      <formula>0</formula>
    </cfRule>
  </conditionalFormatting>
  <conditionalFormatting sqref="G333">
    <cfRule type="cellIs" dxfId="375" priority="383" operator="notEqual">
      <formula>0</formula>
    </cfRule>
  </conditionalFormatting>
  <conditionalFormatting sqref="G334">
    <cfRule type="cellIs" dxfId="374" priority="382" operator="equal">
      <formula>0</formula>
    </cfRule>
  </conditionalFormatting>
  <conditionalFormatting sqref="G334">
    <cfRule type="cellIs" dxfId="373" priority="381" operator="notEqual">
      <formula>0</formula>
    </cfRule>
  </conditionalFormatting>
  <conditionalFormatting sqref="D333">
    <cfRule type="cellIs" dxfId="372" priority="380" operator="equal">
      <formula>0</formula>
    </cfRule>
  </conditionalFormatting>
  <conditionalFormatting sqref="D333">
    <cfRule type="cellIs" dxfId="371" priority="379" operator="notEqual">
      <formula>0</formula>
    </cfRule>
  </conditionalFormatting>
  <conditionalFormatting sqref="D334">
    <cfRule type="cellIs" dxfId="370" priority="378" operator="equal">
      <formula>0</formula>
    </cfRule>
  </conditionalFormatting>
  <conditionalFormatting sqref="D334">
    <cfRule type="cellIs" dxfId="369" priority="377" operator="notEqual">
      <formula>0</formula>
    </cfRule>
  </conditionalFormatting>
  <conditionalFormatting sqref="E333">
    <cfRule type="cellIs" dxfId="368" priority="376" operator="equal">
      <formula>0</formula>
    </cfRule>
  </conditionalFormatting>
  <conditionalFormatting sqref="E333">
    <cfRule type="cellIs" dxfId="367" priority="375" operator="notEqual">
      <formula>0</formula>
    </cfRule>
  </conditionalFormatting>
  <conditionalFormatting sqref="E334">
    <cfRule type="cellIs" dxfId="366" priority="374" operator="equal">
      <formula>0</formula>
    </cfRule>
  </conditionalFormatting>
  <conditionalFormatting sqref="E334">
    <cfRule type="cellIs" dxfId="365" priority="373" operator="notEqual">
      <formula>0</formula>
    </cfRule>
  </conditionalFormatting>
  <conditionalFormatting sqref="F333">
    <cfRule type="cellIs" dxfId="364" priority="372" operator="equal">
      <formula>0</formula>
    </cfRule>
  </conditionalFormatting>
  <conditionalFormatting sqref="F333">
    <cfRule type="cellIs" dxfId="363" priority="371" operator="notEqual">
      <formula>0</formula>
    </cfRule>
  </conditionalFormatting>
  <conditionalFormatting sqref="F334">
    <cfRule type="cellIs" dxfId="362" priority="370" operator="equal">
      <formula>0</formula>
    </cfRule>
  </conditionalFormatting>
  <conditionalFormatting sqref="F334">
    <cfRule type="cellIs" dxfId="361" priority="369" operator="notEqual">
      <formula>0</formula>
    </cfRule>
  </conditionalFormatting>
  <conditionalFormatting sqref="G335">
    <cfRule type="cellIs" dxfId="360" priority="368" operator="equal">
      <formula>0</formula>
    </cfRule>
  </conditionalFormatting>
  <conditionalFormatting sqref="G335">
    <cfRule type="cellIs" dxfId="359" priority="367" operator="notEqual">
      <formula>0</formula>
    </cfRule>
  </conditionalFormatting>
  <conditionalFormatting sqref="G336">
    <cfRule type="cellIs" dxfId="358" priority="366" operator="equal">
      <formula>0</formula>
    </cfRule>
  </conditionalFormatting>
  <conditionalFormatting sqref="G336">
    <cfRule type="cellIs" dxfId="357" priority="365" operator="notEqual">
      <formula>0</formula>
    </cfRule>
  </conditionalFormatting>
  <conditionalFormatting sqref="D335">
    <cfRule type="cellIs" dxfId="356" priority="364" operator="equal">
      <formula>0</formula>
    </cfRule>
  </conditionalFormatting>
  <conditionalFormatting sqref="D335">
    <cfRule type="cellIs" dxfId="355" priority="363" operator="notEqual">
      <formula>0</formula>
    </cfRule>
  </conditionalFormatting>
  <conditionalFormatting sqref="D336">
    <cfRule type="cellIs" dxfId="354" priority="362" operator="equal">
      <formula>0</formula>
    </cfRule>
  </conditionalFormatting>
  <conditionalFormatting sqref="D336">
    <cfRule type="cellIs" dxfId="353" priority="361" operator="notEqual">
      <formula>0</formula>
    </cfRule>
  </conditionalFormatting>
  <conditionalFormatting sqref="E335">
    <cfRule type="cellIs" dxfId="352" priority="360" operator="equal">
      <formula>0</formula>
    </cfRule>
  </conditionalFormatting>
  <conditionalFormatting sqref="E335">
    <cfRule type="cellIs" dxfId="351" priority="359" operator="notEqual">
      <formula>0</formula>
    </cfRule>
  </conditionalFormatting>
  <conditionalFormatting sqref="E336">
    <cfRule type="cellIs" dxfId="350" priority="358" operator="equal">
      <formula>0</formula>
    </cfRule>
  </conditionalFormatting>
  <conditionalFormatting sqref="E336">
    <cfRule type="cellIs" dxfId="349" priority="357" operator="notEqual">
      <formula>0</formula>
    </cfRule>
  </conditionalFormatting>
  <conditionalFormatting sqref="F335">
    <cfRule type="cellIs" dxfId="348" priority="356" operator="equal">
      <formula>0</formula>
    </cfRule>
  </conditionalFormatting>
  <conditionalFormatting sqref="F335">
    <cfRule type="cellIs" dxfId="347" priority="355" operator="notEqual">
      <formula>0</formula>
    </cfRule>
  </conditionalFormatting>
  <conditionalFormatting sqref="F336">
    <cfRule type="cellIs" dxfId="346" priority="354" operator="equal">
      <formula>0</formula>
    </cfRule>
  </conditionalFormatting>
  <conditionalFormatting sqref="F336">
    <cfRule type="cellIs" dxfId="345" priority="353" operator="notEqual">
      <formula>0</formula>
    </cfRule>
  </conditionalFormatting>
  <conditionalFormatting sqref="G337">
    <cfRule type="cellIs" dxfId="344" priority="352" operator="equal">
      <formula>0</formula>
    </cfRule>
  </conditionalFormatting>
  <conditionalFormatting sqref="G337">
    <cfRule type="cellIs" dxfId="343" priority="351" operator="notEqual">
      <formula>0</formula>
    </cfRule>
  </conditionalFormatting>
  <conditionalFormatting sqref="G338">
    <cfRule type="cellIs" dxfId="342" priority="350" operator="equal">
      <formula>0</formula>
    </cfRule>
  </conditionalFormatting>
  <conditionalFormatting sqref="G338">
    <cfRule type="cellIs" dxfId="341" priority="349" operator="notEqual">
      <formula>0</formula>
    </cfRule>
  </conditionalFormatting>
  <conditionalFormatting sqref="D337">
    <cfRule type="cellIs" dxfId="340" priority="348" operator="equal">
      <formula>0</formula>
    </cfRule>
  </conditionalFormatting>
  <conditionalFormatting sqref="D337">
    <cfRule type="cellIs" dxfId="339" priority="347" operator="notEqual">
      <formula>0</formula>
    </cfRule>
  </conditionalFormatting>
  <conditionalFormatting sqref="D338">
    <cfRule type="cellIs" dxfId="338" priority="346" operator="equal">
      <formula>0</formula>
    </cfRule>
  </conditionalFormatting>
  <conditionalFormatting sqref="D338">
    <cfRule type="cellIs" dxfId="337" priority="345" operator="notEqual">
      <formula>0</formula>
    </cfRule>
  </conditionalFormatting>
  <conditionalFormatting sqref="E337">
    <cfRule type="cellIs" dxfId="336" priority="344" operator="equal">
      <formula>0</formula>
    </cfRule>
  </conditionalFormatting>
  <conditionalFormatting sqref="E337">
    <cfRule type="cellIs" dxfId="335" priority="343" operator="notEqual">
      <formula>0</formula>
    </cfRule>
  </conditionalFormatting>
  <conditionalFormatting sqref="E338">
    <cfRule type="cellIs" dxfId="334" priority="342" operator="equal">
      <formula>0</formula>
    </cfRule>
  </conditionalFormatting>
  <conditionalFormatting sqref="E338">
    <cfRule type="cellIs" dxfId="333" priority="341" operator="notEqual">
      <formula>0</formula>
    </cfRule>
  </conditionalFormatting>
  <conditionalFormatting sqref="F337">
    <cfRule type="cellIs" dxfId="332" priority="340" operator="equal">
      <formula>0</formula>
    </cfRule>
  </conditionalFormatting>
  <conditionalFormatting sqref="F337">
    <cfRule type="cellIs" dxfId="331" priority="339" operator="notEqual">
      <formula>0</formula>
    </cfRule>
  </conditionalFormatting>
  <conditionalFormatting sqref="F338">
    <cfRule type="cellIs" dxfId="330" priority="338" operator="equal">
      <formula>0</formula>
    </cfRule>
  </conditionalFormatting>
  <conditionalFormatting sqref="F338">
    <cfRule type="cellIs" dxfId="329" priority="337" operator="notEqual">
      <formula>0</formula>
    </cfRule>
  </conditionalFormatting>
  <conditionalFormatting sqref="D339">
    <cfRule type="cellIs" dxfId="328" priority="336" operator="equal">
      <formula>0</formula>
    </cfRule>
  </conditionalFormatting>
  <conditionalFormatting sqref="D339">
    <cfRule type="cellIs" dxfId="327" priority="335" operator="notEqual">
      <formula>0</formula>
    </cfRule>
  </conditionalFormatting>
  <conditionalFormatting sqref="D340">
    <cfRule type="cellIs" dxfId="326" priority="334" operator="equal">
      <formula>0</formula>
    </cfRule>
  </conditionalFormatting>
  <conditionalFormatting sqref="D340">
    <cfRule type="cellIs" dxfId="325" priority="333" operator="notEqual">
      <formula>0</formula>
    </cfRule>
  </conditionalFormatting>
  <conditionalFormatting sqref="E339">
    <cfRule type="cellIs" dxfId="324" priority="332" operator="equal">
      <formula>0</formula>
    </cfRule>
  </conditionalFormatting>
  <conditionalFormatting sqref="E339">
    <cfRule type="cellIs" dxfId="323" priority="331" operator="notEqual">
      <formula>0</formula>
    </cfRule>
  </conditionalFormatting>
  <conditionalFormatting sqref="E340">
    <cfRule type="cellIs" dxfId="322" priority="330" operator="equal">
      <formula>0</formula>
    </cfRule>
  </conditionalFormatting>
  <conditionalFormatting sqref="E340">
    <cfRule type="cellIs" dxfId="321" priority="329" operator="notEqual">
      <formula>0</formula>
    </cfRule>
  </conditionalFormatting>
  <conditionalFormatting sqref="F339">
    <cfRule type="cellIs" dxfId="320" priority="328" operator="equal">
      <formula>0</formula>
    </cfRule>
  </conditionalFormatting>
  <conditionalFormatting sqref="F339">
    <cfRule type="cellIs" dxfId="319" priority="327" operator="notEqual">
      <formula>0</formula>
    </cfRule>
  </conditionalFormatting>
  <conditionalFormatting sqref="F340">
    <cfRule type="cellIs" dxfId="318" priority="326" operator="equal">
      <formula>0</formula>
    </cfRule>
  </conditionalFormatting>
  <conditionalFormatting sqref="F340">
    <cfRule type="cellIs" dxfId="317" priority="325" operator="notEqual">
      <formula>0</formula>
    </cfRule>
  </conditionalFormatting>
  <conditionalFormatting sqref="D309:D310">
    <cfRule type="cellIs" dxfId="316" priority="324" operator="equal">
      <formula>0</formula>
    </cfRule>
  </conditionalFormatting>
  <conditionalFormatting sqref="E309:E310">
    <cfRule type="cellIs" dxfId="315" priority="323" operator="equal">
      <formula>0</formula>
    </cfRule>
  </conditionalFormatting>
  <conditionalFormatting sqref="F309:F310">
    <cfRule type="cellIs" dxfId="314" priority="322" operator="equal">
      <formula>0</formula>
    </cfRule>
  </conditionalFormatting>
  <conditionalFormatting sqref="G309:G310">
    <cfRule type="cellIs" dxfId="313" priority="321" operator="equal">
      <formula>0</formula>
    </cfRule>
  </conditionalFormatting>
  <conditionalFormatting sqref="E295:E296">
    <cfRule type="cellIs" dxfId="312" priority="320" operator="equal">
      <formula>0</formula>
    </cfRule>
  </conditionalFormatting>
  <conditionalFormatting sqref="F295:F296">
    <cfRule type="cellIs" dxfId="311" priority="319" operator="equal">
      <formula>0</formula>
    </cfRule>
  </conditionalFormatting>
  <conditionalFormatting sqref="G295:G296">
    <cfRule type="cellIs" dxfId="310" priority="318" operator="equal">
      <formula>0</formula>
    </cfRule>
  </conditionalFormatting>
  <conditionalFormatting sqref="E297">
    <cfRule type="cellIs" dxfId="309" priority="317" operator="equal">
      <formula>0</formula>
    </cfRule>
  </conditionalFormatting>
  <conditionalFormatting sqref="E298">
    <cfRule type="cellIs" dxfId="308" priority="316" operator="equal">
      <formula>0</formula>
    </cfRule>
  </conditionalFormatting>
  <conditionalFormatting sqref="F297">
    <cfRule type="cellIs" dxfId="307" priority="315" operator="equal">
      <formula>0</formula>
    </cfRule>
  </conditionalFormatting>
  <conditionalFormatting sqref="F298">
    <cfRule type="cellIs" dxfId="306" priority="314" operator="equal">
      <formula>0</formula>
    </cfRule>
  </conditionalFormatting>
  <conditionalFormatting sqref="G297">
    <cfRule type="cellIs" dxfId="305" priority="313" operator="equal">
      <formula>0</formula>
    </cfRule>
  </conditionalFormatting>
  <conditionalFormatting sqref="G298">
    <cfRule type="cellIs" dxfId="304" priority="312" operator="equal">
      <formula>0</formula>
    </cfRule>
  </conditionalFormatting>
  <conditionalFormatting sqref="D341:D342">
    <cfRule type="cellIs" dxfId="303" priority="311" operator="equal">
      <formula>0</formula>
    </cfRule>
  </conditionalFormatting>
  <conditionalFormatting sqref="D343">
    <cfRule type="cellIs" dxfId="302" priority="310" operator="equal">
      <formula>0</formula>
    </cfRule>
  </conditionalFormatting>
  <conditionalFormatting sqref="D344">
    <cfRule type="cellIs" dxfId="301" priority="309" operator="equal">
      <formula>0</formula>
    </cfRule>
  </conditionalFormatting>
  <conditionalFormatting sqref="D345:D346">
    <cfRule type="cellIs" dxfId="300" priority="308" operator="equal">
      <formula>0</formula>
    </cfRule>
  </conditionalFormatting>
  <conditionalFormatting sqref="G347">
    <cfRule type="cellIs" dxfId="299" priority="307" operator="equal">
      <formula>0</formula>
    </cfRule>
  </conditionalFormatting>
  <conditionalFormatting sqref="G347">
    <cfRule type="cellIs" dxfId="298" priority="306" operator="notEqual">
      <formula>0</formula>
    </cfRule>
  </conditionalFormatting>
  <conditionalFormatting sqref="G348">
    <cfRule type="cellIs" dxfId="297" priority="305" operator="equal">
      <formula>0</formula>
    </cfRule>
  </conditionalFormatting>
  <conditionalFormatting sqref="G348">
    <cfRule type="cellIs" dxfId="296" priority="304" operator="notEqual">
      <formula>0</formula>
    </cfRule>
  </conditionalFormatting>
  <conditionalFormatting sqref="D347">
    <cfRule type="cellIs" dxfId="295" priority="303" operator="equal">
      <formula>0</formula>
    </cfRule>
  </conditionalFormatting>
  <conditionalFormatting sqref="D347">
    <cfRule type="cellIs" dxfId="294" priority="302" operator="notEqual">
      <formula>0</formula>
    </cfRule>
  </conditionalFormatting>
  <conditionalFormatting sqref="D348">
    <cfRule type="cellIs" dxfId="293" priority="301" operator="equal">
      <formula>0</formula>
    </cfRule>
  </conditionalFormatting>
  <conditionalFormatting sqref="D348">
    <cfRule type="cellIs" dxfId="292" priority="300" operator="notEqual">
      <formula>0</formula>
    </cfRule>
  </conditionalFormatting>
  <conditionalFormatting sqref="E347">
    <cfRule type="cellIs" dxfId="291" priority="299" operator="equal">
      <formula>0</formula>
    </cfRule>
  </conditionalFormatting>
  <conditionalFormatting sqref="E347">
    <cfRule type="cellIs" dxfId="290" priority="298" operator="notEqual">
      <formula>0</formula>
    </cfRule>
  </conditionalFormatting>
  <conditionalFormatting sqref="E348">
    <cfRule type="cellIs" dxfId="289" priority="297" operator="equal">
      <formula>0</formula>
    </cfRule>
  </conditionalFormatting>
  <conditionalFormatting sqref="E348">
    <cfRule type="cellIs" dxfId="288" priority="296" operator="notEqual">
      <formula>0</formula>
    </cfRule>
  </conditionalFormatting>
  <conditionalFormatting sqref="F347">
    <cfRule type="cellIs" dxfId="287" priority="295" operator="equal">
      <formula>0</formula>
    </cfRule>
  </conditionalFormatting>
  <conditionalFormatting sqref="F347">
    <cfRule type="cellIs" dxfId="286" priority="294" operator="notEqual">
      <formula>0</formula>
    </cfRule>
  </conditionalFormatting>
  <conditionalFormatting sqref="F348">
    <cfRule type="cellIs" dxfId="285" priority="293" operator="equal">
      <formula>0</formula>
    </cfRule>
  </conditionalFormatting>
  <conditionalFormatting sqref="F348">
    <cfRule type="cellIs" dxfId="284" priority="292" operator="notEqual">
      <formula>0</formula>
    </cfRule>
  </conditionalFormatting>
  <conditionalFormatting sqref="G349">
    <cfRule type="cellIs" dxfId="283" priority="291" operator="equal">
      <formula>0</formula>
    </cfRule>
  </conditionalFormatting>
  <conditionalFormatting sqref="G349">
    <cfRule type="cellIs" dxfId="282" priority="290" operator="notEqual">
      <formula>0</formula>
    </cfRule>
  </conditionalFormatting>
  <conditionalFormatting sqref="G350">
    <cfRule type="cellIs" dxfId="281" priority="289" operator="equal">
      <formula>0</formula>
    </cfRule>
  </conditionalFormatting>
  <conditionalFormatting sqref="G350">
    <cfRule type="cellIs" dxfId="280" priority="288" operator="notEqual">
      <formula>0</formula>
    </cfRule>
  </conditionalFormatting>
  <conditionalFormatting sqref="D349">
    <cfRule type="cellIs" dxfId="279" priority="287" operator="equal">
      <formula>0</formula>
    </cfRule>
  </conditionalFormatting>
  <conditionalFormatting sqref="D349">
    <cfRule type="cellIs" dxfId="278" priority="286" operator="notEqual">
      <formula>0</formula>
    </cfRule>
  </conditionalFormatting>
  <conditionalFormatting sqref="D350">
    <cfRule type="cellIs" dxfId="277" priority="285" operator="equal">
      <formula>0</formula>
    </cfRule>
  </conditionalFormatting>
  <conditionalFormatting sqref="D350">
    <cfRule type="cellIs" dxfId="276" priority="284" operator="notEqual">
      <formula>0</formula>
    </cfRule>
  </conditionalFormatting>
  <conditionalFormatting sqref="E349">
    <cfRule type="cellIs" dxfId="275" priority="283" operator="equal">
      <formula>0</formula>
    </cfRule>
  </conditionalFormatting>
  <conditionalFormatting sqref="E349">
    <cfRule type="cellIs" dxfId="274" priority="282" operator="notEqual">
      <formula>0</formula>
    </cfRule>
  </conditionalFormatting>
  <conditionalFormatting sqref="E350">
    <cfRule type="cellIs" dxfId="273" priority="281" operator="equal">
      <formula>0</formula>
    </cfRule>
  </conditionalFormatting>
  <conditionalFormatting sqref="E350">
    <cfRule type="cellIs" dxfId="272" priority="280" operator="notEqual">
      <formula>0</formula>
    </cfRule>
  </conditionalFormatting>
  <conditionalFormatting sqref="F349">
    <cfRule type="cellIs" dxfId="271" priority="279" operator="equal">
      <formula>0</formula>
    </cfRule>
  </conditionalFormatting>
  <conditionalFormatting sqref="F349">
    <cfRule type="cellIs" dxfId="270" priority="278" operator="notEqual">
      <formula>0</formula>
    </cfRule>
  </conditionalFormatting>
  <conditionalFormatting sqref="F350">
    <cfRule type="cellIs" dxfId="269" priority="277" operator="equal">
      <formula>0</formula>
    </cfRule>
  </conditionalFormatting>
  <conditionalFormatting sqref="F350">
    <cfRule type="cellIs" dxfId="268" priority="276" operator="notEqual">
      <formula>0</formula>
    </cfRule>
  </conditionalFormatting>
  <conditionalFormatting sqref="G351">
    <cfRule type="cellIs" dxfId="267" priority="275" operator="equal">
      <formula>0</formula>
    </cfRule>
  </conditionalFormatting>
  <conditionalFormatting sqref="G351">
    <cfRule type="cellIs" dxfId="266" priority="274" operator="notEqual">
      <formula>0</formula>
    </cfRule>
  </conditionalFormatting>
  <conditionalFormatting sqref="G352">
    <cfRule type="cellIs" dxfId="265" priority="273" operator="equal">
      <formula>0</formula>
    </cfRule>
  </conditionalFormatting>
  <conditionalFormatting sqref="G352">
    <cfRule type="cellIs" dxfId="264" priority="272" operator="notEqual">
      <formula>0</formula>
    </cfRule>
  </conditionalFormatting>
  <conditionalFormatting sqref="D351">
    <cfRule type="cellIs" dxfId="263" priority="271" operator="equal">
      <formula>0</formula>
    </cfRule>
  </conditionalFormatting>
  <conditionalFormatting sqref="D351">
    <cfRule type="cellIs" dxfId="262" priority="270" operator="notEqual">
      <formula>0</formula>
    </cfRule>
  </conditionalFormatting>
  <conditionalFormatting sqref="D352">
    <cfRule type="cellIs" dxfId="261" priority="269" operator="equal">
      <formula>0</formula>
    </cfRule>
  </conditionalFormatting>
  <conditionalFormatting sqref="D352">
    <cfRule type="cellIs" dxfId="260" priority="268" operator="notEqual">
      <formula>0</formula>
    </cfRule>
  </conditionalFormatting>
  <conditionalFormatting sqref="E351">
    <cfRule type="cellIs" dxfId="259" priority="267" operator="equal">
      <formula>0</formula>
    </cfRule>
  </conditionalFormatting>
  <conditionalFormatting sqref="E351">
    <cfRule type="cellIs" dxfId="258" priority="266" operator="notEqual">
      <formula>0</formula>
    </cfRule>
  </conditionalFormatting>
  <conditionalFormatting sqref="E352">
    <cfRule type="cellIs" dxfId="257" priority="265" operator="equal">
      <formula>0</formula>
    </cfRule>
  </conditionalFormatting>
  <conditionalFormatting sqref="E352">
    <cfRule type="cellIs" dxfId="256" priority="264" operator="notEqual">
      <formula>0</formula>
    </cfRule>
  </conditionalFormatting>
  <conditionalFormatting sqref="F351">
    <cfRule type="cellIs" dxfId="255" priority="263" operator="equal">
      <formula>0</formula>
    </cfRule>
  </conditionalFormatting>
  <conditionalFormatting sqref="F351">
    <cfRule type="cellIs" dxfId="254" priority="262" operator="notEqual">
      <formula>0</formula>
    </cfRule>
  </conditionalFormatting>
  <conditionalFormatting sqref="F352">
    <cfRule type="cellIs" dxfId="253" priority="261" operator="equal">
      <formula>0</formula>
    </cfRule>
  </conditionalFormatting>
  <conditionalFormatting sqref="F352">
    <cfRule type="cellIs" dxfId="252" priority="260" operator="notEqual">
      <formula>0</formula>
    </cfRule>
  </conditionalFormatting>
  <conditionalFormatting sqref="G353">
    <cfRule type="cellIs" dxfId="251" priority="259" operator="equal">
      <formula>0</formula>
    </cfRule>
  </conditionalFormatting>
  <conditionalFormatting sqref="G353">
    <cfRule type="cellIs" dxfId="250" priority="258" operator="notEqual">
      <formula>0</formula>
    </cfRule>
  </conditionalFormatting>
  <conditionalFormatting sqref="G354">
    <cfRule type="cellIs" dxfId="249" priority="257" operator="equal">
      <formula>0</formula>
    </cfRule>
  </conditionalFormatting>
  <conditionalFormatting sqref="G354">
    <cfRule type="cellIs" dxfId="248" priority="256" operator="notEqual">
      <formula>0</formula>
    </cfRule>
  </conditionalFormatting>
  <conditionalFormatting sqref="D353">
    <cfRule type="cellIs" dxfId="247" priority="255" operator="equal">
      <formula>0</formula>
    </cfRule>
  </conditionalFormatting>
  <conditionalFormatting sqref="D353">
    <cfRule type="cellIs" dxfId="246" priority="254" operator="notEqual">
      <formula>0</formula>
    </cfRule>
  </conditionalFormatting>
  <conditionalFormatting sqref="D354">
    <cfRule type="cellIs" dxfId="245" priority="253" operator="equal">
      <formula>0</formula>
    </cfRule>
  </conditionalFormatting>
  <conditionalFormatting sqref="D354">
    <cfRule type="cellIs" dxfId="244" priority="252" operator="notEqual">
      <formula>0</formula>
    </cfRule>
  </conditionalFormatting>
  <conditionalFormatting sqref="E353">
    <cfRule type="cellIs" dxfId="243" priority="251" operator="equal">
      <formula>0</formula>
    </cfRule>
  </conditionalFormatting>
  <conditionalFormatting sqref="E353">
    <cfRule type="cellIs" dxfId="242" priority="250" operator="notEqual">
      <formula>0</formula>
    </cfRule>
  </conditionalFormatting>
  <conditionalFormatting sqref="E354">
    <cfRule type="cellIs" dxfId="241" priority="249" operator="equal">
      <formula>0</formula>
    </cfRule>
  </conditionalFormatting>
  <conditionalFormatting sqref="E354">
    <cfRule type="cellIs" dxfId="240" priority="248" operator="notEqual">
      <formula>0</formula>
    </cfRule>
  </conditionalFormatting>
  <conditionalFormatting sqref="F353">
    <cfRule type="cellIs" dxfId="239" priority="247" operator="equal">
      <formula>0</formula>
    </cfRule>
  </conditionalFormatting>
  <conditionalFormatting sqref="F353">
    <cfRule type="cellIs" dxfId="238" priority="246" operator="notEqual">
      <formula>0</formula>
    </cfRule>
  </conditionalFormatting>
  <conditionalFormatting sqref="F354">
    <cfRule type="cellIs" dxfId="237" priority="245" operator="equal">
      <formula>0</formula>
    </cfRule>
  </conditionalFormatting>
  <conditionalFormatting sqref="F354">
    <cfRule type="cellIs" dxfId="236" priority="244" operator="notEqual">
      <formula>0</formula>
    </cfRule>
  </conditionalFormatting>
  <conditionalFormatting sqref="G355">
    <cfRule type="cellIs" dxfId="235" priority="243" operator="equal">
      <formula>0</formula>
    </cfRule>
  </conditionalFormatting>
  <conditionalFormatting sqref="G355">
    <cfRule type="cellIs" dxfId="234" priority="242" operator="notEqual">
      <formula>0</formula>
    </cfRule>
  </conditionalFormatting>
  <conditionalFormatting sqref="G356">
    <cfRule type="cellIs" dxfId="233" priority="241" operator="equal">
      <formula>0</formula>
    </cfRule>
  </conditionalFormatting>
  <conditionalFormatting sqref="G356">
    <cfRule type="cellIs" dxfId="232" priority="240" operator="notEqual">
      <formula>0</formula>
    </cfRule>
  </conditionalFormatting>
  <conditionalFormatting sqref="D355">
    <cfRule type="cellIs" dxfId="231" priority="239" operator="equal">
      <formula>0</formula>
    </cfRule>
  </conditionalFormatting>
  <conditionalFormatting sqref="D355">
    <cfRule type="cellIs" dxfId="230" priority="238" operator="notEqual">
      <formula>0</formula>
    </cfRule>
  </conditionalFormatting>
  <conditionalFormatting sqref="D356">
    <cfRule type="cellIs" dxfId="229" priority="237" operator="equal">
      <formula>0</formula>
    </cfRule>
  </conditionalFormatting>
  <conditionalFormatting sqref="D356">
    <cfRule type="cellIs" dxfId="228" priority="236" operator="notEqual">
      <formula>0</formula>
    </cfRule>
  </conditionalFormatting>
  <conditionalFormatting sqref="E355">
    <cfRule type="cellIs" dxfId="227" priority="235" operator="equal">
      <formula>0</formula>
    </cfRule>
  </conditionalFormatting>
  <conditionalFormatting sqref="E355">
    <cfRule type="cellIs" dxfId="226" priority="234" operator="notEqual">
      <formula>0</formula>
    </cfRule>
  </conditionalFormatting>
  <conditionalFormatting sqref="E356">
    <cfRule type="cellIs" dxfId="225" priority="233" operator="equal">
      <formula>0</formula>
    </cfRule>
  </conditionalFormatting>
  <conditionalFormatting sqref="E356">
    <cfRule type="cellIs" dxfId="224" priority="232" operator="notEqual">
      <formula>0</formula>
    </cfRule>
  </conditionalFormatting>
  <conditionalFormatting sqref="F355">
    <cfRule type="cellIs" dxfId="223" priority="231" operator="equal">
      <formula>0</formula>
    </cfRule>
  </conditionalFormatting>
  <conditionalFormatting sqref="F355">
    <cfRule type="cellIs" dxfId="222" priority="230" operator="notEqual">
      <formula>0</formula>
    </cfRule>
  </conditionalFormatting>
  <conditionalFormatting sqref="F356">
    <cfRule type="cellIs" dxfId="221" priority="229" operator="equal">
      <formula>0</formula>
    </cfRule>
  </conditionalFormatting>
  <conditionalFormatting sqref="F356">
    <cfRule type="cellIs" dxfId="220" priority="228" operator="notEqual">
      <formula>0</formula>
    </cfRule>
  </conditionalFormatting>
  <conditionalFormatting sqref="G357">
    <cfRule type="cellIs" dxfId="219" priority="227" operator="equal">
      <formula>0</formula>
    </cfRule>
  </conditionalFormatting>
  <conditionalFormatting sqref="G357">
    <cfRule type="cellIs" dxfId="218" priority="226" operator="notEqual">
      <formula>0</formula>
    </cfRule>
  </conditionalFormatting>
  <conditionalFormatting sqref="G358">
    <cfRule type="cellIs" dxfId="217" priority="225" operator="equal">
      <formula>0</formula>
    </cfRule>
  </conditionalFormatting>
  <conditionalFormatting sqref="G358">
    <cfRule type="cellIs" dxfId="216" priority="224" operator="notEqual">
      <formula>0</formula>
    </cfRule>
  </conditionalFormatting>
  <conditionalFormatting sqref="D357">
    <cfRule type="cellIs" dxfId="215" priority="223" operator="equal">
      <formula>0</formula>
    </cfRule>
  </conditionalFormatting>
  <conditionalFormatting sqref="D357">
    <cfRule type="cellIs" dxfId="214" priority="222" operator="notEqual">
      <formula>0</formula>
    </cfRule>
  </conditionalFormatting>
  <conditionalFormatting sqref="D358">
    <cfRule type="cellIs" dxfId="213" priority="221" operator="equal">
      <formula>0</formula>
    </cfRule>
  </conditionalFormatting>
  <conditionalFormatting sqref="D358">
    <cfRule type="cellIs" dxfId="212" priority="220" operator="notEqual">
      <formula>0</formula>
    </cfRule>
  </conditionalFormatting>
  <conditionalFormatting sqref="E357">
    <cfRule type="cellIs" dxfId="211" priority="219" operator="equal">
      <formula>0</formula>
    </cfRule>
  </conditionalFormatting>
  <conditionalFormatting sqref="E357">
    <cfRule type="cellIs" dxfId="210" priority="218" operator="notEqual">
      <formula>0</formula>
    </cfRule>
  </conditionalFormatting>
  <conditionalFormatting sqref="E358">
    <cfRule type="cellIs" dxfId="209" priority="217" operator="equal">
      <formula>0</formula>
    </cfRule>
  </conditionalFormatting>
  <conditionalFormatting sqref="E358">
    <cfRule type="cellIs" dxfId="208" priority="216" operator="notEqual">
      <formula>0</formula>
    </cfRule>
  </conditionalFormatting>
  <conditionalFormatting sqref="F357">
    <cfRule type="cellIs" dxfId="207" priority="215" operator="equal">
      <formula>0</formula>
    </cfRule>
  </conditionalFormatting>
  <conditionalFormatting sqref="F357">
    <cfRule type="cellIs" dxfId="206" priority="214" operator="notEqual">
      <formula>0</formula>
    </cfRule>
  </conditionalFormatting>
  <conditionalFormatting sqref="F358">
    <cfRule type="cellIs" dxfId="205" priority="213" operator="equal">
      <formula>0</formula>
    </cfRule>
  </conditionalFormatting>
  <conditionalFormatting sqref="F358">
    <cfRule type="cellIs" dxfId="204" priority="212" operator="notEqual">
      <formula>0</formula>
    </cfRule>
  </conditionalFormatting>
  <conditionalFormatting sqref="G359">
    <cfRule type="cellIs" dxfId="203" priority="211" operator="equal">
      <formula>0</formula>
    </cfRule>
  </conditionalFormatting>
  <conditionalFormatting sqref="G359">
    <cfRule type="cellIs" dxfId="202" priority="210" operator="notEqual">
      <formula>0</formula>
    </cfRule>
  </conditionalFormatting>
  <conditionalFormatting sqref="G360">
    <cfRule type="cellIs" dxfId="201" priority="209" operator="equal">
      <formula>0</formula>
    </cfRule>
  </conditionalFormatting>
  <conditionalFormatting sqref="G360">
    <cfRule type="cellIs" dxfId="200" priority="208" operator="notEqual">
      <formula>0</formula>
    </cfRule>
  </conditionalFormatting>
  <conditionalFormatting sqref="D359">
    <cfRule type="cellIs" dxfId="199" priority="207" operator="equal">
      <formula>0</formula>
    </cfRule>
  </conditionalFormatting>
  <conditionalFormatting sqref="D359">
    <cfRule type="cellIs" dxfId="198" priority="206" operator="notEqual">
      <formula>0</formula>
    </cfRule>
  </conditionalFormatting>
  <conditionalFormatting sqref="D360">
    <cfRule type="cellIs" dxfId="197" priority="205" operator="equal">
      <formula>0</formula>
    </cfRule>
  </conditionalFormatting>
  <conditionalFormatting sqref="D360">
    <cfRule type="cellIs" dxfId="196" priority="204" operator="notEqual">
      <formula>0</formula>
    </cfRule>
  </conditionalFormatting>
  <conditionalFormatting sqref="E359">
    <cfRule type="cellIs" dxfId="195" priority="203" operator="equal">
      <formula>0</formula>
    </cfRule>
  </conditionalFormatting>
  <conditionalFormatting sqref="E359">
    <cfRule type="cellIs" dxfId="194" priority="202" operator="notEqual">
      <formula>0</formula>
    </cfRule>
  </conditionalFormatting>
  <conditionalFormatting sqref="E360">
    <cfRule type="cellIs" dxfId="193" priority="201" operator="equal">
      <formula>0</formula>
    </cfRule>
  </conditionalFormatting>
  <conditionalFormatting sqref="E360">
    <cfRule type="cellIs" dxfId="192" priority="200" operator="notEqual">
      <formula>0</formula>
    </cfRule>
  </conditionalFormatting>
  <conditionalFormatting sqref="F359">
    <cfRule type="cellIs" dxfId="191" priority="199" operator="equal">
      <formula>0</formula>
    </cfRule>
  </conditionalFormatting>
  <conditionalFormatting sqref="F359">
    <cfRule type="cellIs" dxfId="190" priority="198" operator="notEqual">
      <formula>0</formula>
    </cfRule>
  </conditionalFormatting>
  <conditionalFormatting sqref="F360">
    <cfRule type="cellIs" dxfId="189" priority="197" operator="equal">
      <formula>0</formula>
    </cfRule>
  </conditionalFormatting>
  <conditionalFormatting sqref="F360">
    <cfRule type="cellIs" dxfId="188" priority="196" operator="notEqual">
      <formula>0</formula>
    </cfRule>
  </conditionalFormatting>
  <conditionalFormatting sqref="G361">
    <cfRule type="cellIs" dxfId="187" priority="195" operator="equal">
      <formula>0</formula>
    </cfRule>
  </conditionalFormatting>
  <conditionalFormatting sqref="G361">
    <cfRule type="cellIs" dxfId="186" priority="194" operator="notEqual">
      <formula>0</formula>
    </cfRule>
  </conditionalFormatting>
  <conditionalFormatting sqref="G362">
    <cfRule type="cellIs" dxfId="185" priority="193" operator="equal">
      <formula>0</formula>
    </cfRule>
  </conditionalFormatting>
  <conditionalFormatting sqref="G362">
    <cfRule type="cellIs" dxfId="184" priority="192" operator="notEqual">
      <formula>0</formula>
    </cfRule>
  </conditionalFormatting>
  <conditionalFormatting sqref="D361">
    <cfRule type="cellIs" dxfId="183" priority="191" operator="equal">
      <formula>0</formula>
    </cfRule>
  </conditionalFormatting>
  <conditionalFormatting sqref="D361">
    <cfRule type="cellIs" dxfId="182" priority="190" operator="notEqual">
      <formula>0</formula>
    </cfRule>
  </conditionalFormatting>
  <conditionalFormatting sqref="D362">
    <cfRule type="cellIs" dxfId="181" priority="189" operator="equal">
      <formula>0</formula>
    </cfRule>
  </conditionalFormatting>
  <conditionalFormatting sqref="D362">
    <cfRule type="cellIs" dxfId="180" priority="188" operator="notEqual">
      <formula>0</formula>
    </cfRule>
  </conditionalFormatting>
  <conditionalFormatting sqref="E361">
    <cfRule type="cellIs" dxfId="179" priority="187" operator="equal">
      <formula>0</formula>
    </cfRule>
  </conditionalFormatting>
  <conditionalFormatting sqref="E361">
    <cfRule type="cellIs" dxfId="178" priority="186" operator="notEqual">
      <formula>0</formula>
    </cfRule>
  </conditionalFormatting>
  <conditionalFormatting sqref="E362">
    <cfRule type="cellIs" dxfId="177" priority="185" operator="equal">
      <formula>0</formula>
    </cfRule>
  </conditionalFormatting>
  <conditionalFormatting sqref="E362">
    <cfRule type="cellIs" dxfId="176" priority="184" operator="notEqual">
      <formula>0</formula>
    </cfRule>
  </conditionalFormatting>
  <conditionalFormatting sqref="F361">
    <cfRule type="cellIs" dxfId="175" priority="183" operator="equal">
      <formula>0</formula>
    </cfRule>
  </conditionalFormatting>
  <conditionalFormatting sqref="F361">
    <cfRule type="cellIs" dxfId="174" priority="182" operator="notEqual">
      <formula>0</formula>
    </cfRule>
  </conditionalFormatting>
  <conditionalFormatting sqref="F362">
    <cfRule type="cellIs" dxfId="173" priority="181" operator="equal">
      <formula>0</formula>
    </cfRule>
  </conditionalFormatting>
  <conditionalFormatting sqref="F362">
    <cfRule type="cellIs" dxfId="172" priority="180" operator="notEqual">
      <formula>0</formula>
    </cfRule>
  </conditionalFormatting>
  <conditionalFormatting sqref="G363">
    <cfRule type="cellIs" dxfId="171" priority="179" operator="equal">
      <formula>0</formula>
    </cfRule>
  </conditionalFormatting>
  <conditionalFormatting sqref="G363">
    <cfRule type="cellIs" dxfId="170" priority="178" operator="notEqual">
      <formula>0</formula>
    </cfRule>
  </conditionalFormatting>
  <conditionalFormatting sqref="G364">
    <cfRule type="cellIs" dxfId="169" priority="177" operator="equal">
      <formula>0</formula>
    </cfRule>
  </conditionalFormatting>
  <conditionalFormatting sqref="G364">
    <cfRule type="cellIs" dxfId="168" priority="176" operator="notEqual">
      <formula>0</formula>
    </cfRule>
  </conditionalFormatting>
  <conditionalFormatting sqref="D363">
    <cfRule type="cellIs" dxfId="167" priority="175" operator="equal">
      <formula>0</formula>
    </cfRule>
  </conditionalFormatting>
  <conditionalFormatting sqref="D363">
    <cfRule type="cellIs" dxfId="166" priority="174" operator="notEqual">
      <formula>0</formula>
    </cfRule>
  </conditionalFormatting>
  <conditionalFormatting sqref="D364">
    <cfRule type="cellIs" dxfId="165" priority="173" operator="equal">
      <formula>0</formula>
    </cfRule>
  </conditionalFormatting>
  <conditionalFormatting sqref="D364">
    <cfRule type="cellIs" dxfId="164" priority="172" operator="notEqual">
      <formula>0</formula>
    </cfRule>
  </conditionalFormatting>
  <conditionalFormatting sqref="E363">
    <cfRule type="cellIs" dxfId="163" priority="171" operator="equal">
      <formula>0</formula>
    </cfRule>
  </conditionalFormatting>
  <conditionalFormatting sqref="E363">
    <cfRule type="cellIs" dxfId="162" priority="170" operator="notEqual">
      <formula>0</formula>
    </cfRule>
  </conditionalFormatting>
  <conditionalFormatting sqref="E364">
    <cfRule type="cellIs" dxfId="161" priority="169" operator="equal">
      <formula>0</formula>
    </cfRule>
  </conditionalFormatting>
  <conditionalFormatting sqref="E364">
    <cfRule type="cellIs" dxfId="160" priority="168" operator="notEqual">
      <formula>0</formula>
    </cfRule>
  </conditionalFormatting>
  <conditionalFormatting sqref="F363">
    <cfRule type="cellIs" dxfId="159" priority="167" operator="equal">
      <formula>0</formula>
    </cfRule>
  </conditionalFormatting>
  <conditionalFormatting sqref="F363">
    <cfRule type="cellIs" dxfId="158" priority="166" operator="notEqual">
      <formula>0</formula>
    </cfRule>
  </conditionalFormatting>
  <conditionalFormatting sqref="F364">
    <cfRule type="cellIs" dxfId="157" priority="165" operator="equal">
      <formula>0</formula>
    </cfRule>
  </conditionalFormatting>
  <conditionalFormatting sqref="F364">
    <cfRule type="cellIs" dxfId="156" priority="164" operator="notEqual">
      <formula>0</formula>
    </cfRule>
  </conditionalFormatting>
  <conditionalFormatting sqref="F345">
    <cfRule type="cellIs" dxfId="155" priority="162" operator="equal">
      <formula>0</formula>
    </cfRule>
  </conditionalFormatting>
  <conditionalFormatting sqref="G345">
    <cfRule type="cellIs" dxfId="154" priority="161" operator="equal">
      <formula>0</formula>
    </cfRule>
  </conditionalFormatting>
  <conditionalFormatting sqref="D365:D366">
    <cfRule type="cellIs" dxfId="153" priority="160" operator="equal">
      <formula>0</formula>
    </cfRule>
  </conditionalFormatting>
  <conditionalFormatting sqref="E365:E366">
    <cfRule type="cellIs" dxfId="152" priority="159" operator="equal">
      <formula>0</formula>
    </cfRule>
  </conditionalFormatting>
  <conditionalFormatting sqref="F365:F366">
    <cfRule type="cellIs" dxfId="151" priority="158" operator="equal">
      <formula>0</formula>
    </cfRule>
  </conditionalFormatting>
  <conditionalFormatting sqref="G365:G366">
    <cfRule type="cellIs" dxfId="150" priority="157" operator="equal">
      <formula>0</formula>
    </cfRule>
  </conditionalFormatting>
  <conditionalFormatting sqref="D367">
    <cfRule type="cellIs" dxfId="149" priority="156" operator="equal">
      <formula>0</formula>
    </cfRule>
  </conditionalFormatting>
  <conditionalFormatting sqref="D367">
    <cfRule type="cellIs" dxfId="148" priority="155" operator="notEqual">
      <formula>0</formula>
    </cfRule>
  </conditionalFormatting>
  <conditionalFormatting sqref="D368">
    <cfRule type="cellIs" dxfId="147" priority="154" operator="equal">
      <formula>0</formula>
    </cfRule>
  </conditionalFormatting>
  <conditionalFormatting sqref="D368">
    <cfRule type="cellIs" dxfId="146" priority="153" operator="notEqual">
      <formula>0</formula>
    </cfRule>
  </conditionalFormatting>
  <conditionalFormatting sqref="E367">
    <cfRule type="cellIs" dxfId="145" priority="152" operator="equal">
      <formula>0</formula>
    </cfRule>
  </conditionalFormatting>
  <conditionalFormatting sqref="E367">
    <cfRule type="cellIs" dxfId="144" priority="151" operator="notEqual">
      <formula>0</formula>
    </cfRule>
  </conditionalFormatting>
  <conditionalFormatting sqref="E368">
    <cfRule type="cellIs" dxfId="143" priority="150" operator="equal">
      <formula>0</formula>
    </cfRule>
  </conditionalFormatting>
  <conditionalFormatting sqref="E368">
    <cfRule type="cellIs" dxfId="142" priority="149" operator="notEqual">
      <formula>0</formula>
    </cfRule>
  </conditionalFormatting>
  <conditionalFormatting sqref="F367">
    <cfRule type="cellIs" dxfId="141" priority="148" operator="equal">
      <formula>0</formula>
    </cfRule>
  </conditionalFormatting>
  <conditionalFormatting sqref="F367">
    <cfRule type="cellIs" dxfId="140" priority="147" operator="notEqual">
      <formula>0</formula>
    </cfRule>
  </conditionalFormatting>
  <conditionalFormatting sqref="F368">
    <cfRule type="cellIs" dxfId="139" priority="146" operator="equal">
      <formula>0</formula>
    </cfRule>
  </conditionalFormatting>
  <conditionalFormatting sqref="F368">
    <cfRule type="cellIs" dxfId="138" priority="145" operator="notEqual">
      <formula>0</formula>
    </cfRule>
  </conditionalFormatting>
  <conditionalFormatting sqref="G369">
    <cfRule type="cellIs" dxfId="137" priority="144" operator="equal">
      <formula>0</formula>
    </cfRule>
  </conditionalFormatting>
  <conditionalFormatting sqref="G369">
    <cfRule type="cellIs" dxfId="136" priority="143" operator="notEqual">
      <formula>0</formula>
    </cfRule>
  </conditionalFormatting>
  <conditionalFormatting sqref="G370">
    <cfRule type="cellIs" dxfId="135" priority="142" operator="equal">
      <formula>0</formula>
    </cfRule>
  </conditionalFormatting>
  <conditionalFormatting sqref="G370">
    <cfRule type="cellIs" dxfId="134" priority="141" operator="notEqual">
      <formula>0</formula>
    </cfRule>
  </conditionalFormatting>
  <conditionalFormatting sqref="D369">
    <cfRule type="cellIs" dxfId="133" priority="140" operator="equal">
      <formula>0</formula>
    </cfRule>
  </conditionalFormatting>
  <conditionalFormatting sqref="D369">
    <cfRule type="cellIs" dxfId="132" priority="139" operator="notEqual">
      <formula>0</formula>
    </cfRule>
  </conditionalFormatting>
  <conditionalFormatting sqref="D370">
    <cfRule type="cellIs" dxfId="131" priority="138" operator="equal">
      <formula>0</formula>
    </cfRule>
  </conditionalFormatting>
  <conditionalFormatting sqref="D370">
    <cfRule type="cellIs" dxfId="130" priority="137" operator="notEqual">
      <formula>0</formula>
    </cfRule>
  </conditionalFormatting>
  <conditionalFormatting sqref="E369">
    <cfRule type="cellIs" dxfId="129" priority="136" operator="equal">
      <formula>0</formula>
    </cfRule>
  </conditionalFormatting>
  <conditionalFormatting sqref="E369">
    <cfRule type="cellIs" dxfId="128" priority="135" operator="notEqual">
      <formula>0</formula>
    </cfRule>
  </conditionalFormatting>
  <conditionalFormatting sqref="E370">
    <cfRule type="cellIs" dxfId="127" priority="134" operator="equal">
      <formula>0</formula>
    </cfRule>
  </conditionalFormatting>
  <conditionalFormatting sqref="E370">
    <cfRule type="cellIs" dxfId="126" priority="133" operator="notEqual">
      <formula>0</formula>
    </cfRule>
  </conditionalFormatting>
  <conditionalFormatting sqref="F369">
    <cfRule type="cellIs" dxfId="125" priority="132" operator="equal">
      <formula>0</formula>
    </cfRule>
  </conditionalFormatting>
  <conditionalFormatting sqref="F369">
    <cfRule type="cellIs" dxfId="124" priority="131" operator="notEqual">
      <formula>0</formula>
    </cfRule>
  </conditionalFormatting>
  <conditionalFormatting sqref="F370">
    <cfRule type="cellIs" dxfId="123" priority="130" operator="equal">
      <formula>0</formula>
    </cfRule>
  </conditionalFormatting>
  <conditionalFormatting sqref="F370">
    <cfRule type="cellIs" dxfId="122" priority="129" operator="notEqual">
      <formula>0</formula>
    </cfRule>
  </conditionalFormatting>
  <conditionalFormatting sqref="E343">
    <cfRule type="cellIs" dxfId="121" priority="128" operator="equal">
      <formula>0</formula>
    </cfRule>
  </conditionalFormatting>
  <conditionalFormatting sqref="E344">
    <cfRule type="cellIs" dxfId="120" priority="127" operator="equal">
      <formula>0</formula>
    </cfRule>
  </conditionalFormatting>
  <conditionalFormatting sqref="F343">
    <cfRule type="cellIs" dxfId="119" priority="126" operator="equal">
      <formula>0</formula>
    </cfRule>
  </conditionalFormatting>
  <conditionalFormatting sqref="F344">
    <cfRule type="cellIs" dxfId="118" priority="125" operator="equal">
      <formula>0</formula>
    </cfRule>
  </conditionalFormatting>
  <conditionalFormatting sqref="G343">
    <cfRule type="cellIs" dxfId="117" priority="124" operator="equal">
      <formula>0</formula>
    </cfRule>
  </conditionalFormatting>
  <conditionalFormatting sqref="G344">
    <cfRule type="cellIs" dxfId="116" priority="123" operator="equal">
      <formula>0</formula>
    </cfRule>
  </conditionalFormatting>
  <conditionalFormatting sqref="E341:E342">
    <cfRule type="cellIs" dxfId="115" priority="122" operator="equal">
      <formula>0</formula>
    </cfRule>
  </conditionalFormatting>
  <conditionalFormatting sqref="F341:F342">
    <cfRule type="cellIs" dxfId="114" priority="121" operator="equal">
      <formula>0</formula>
    </cfRule>
  </conditionalFormatting>
  <conditionalFormatting sqref="G341:G342">
    <cfRule type="cellIs" dxfId="113" priority="120" operator="equal">
      <formula>0</formula>
    </cfRule>
  </conditionalFormatting>
  <conditionalFormatting sqref="E346">
    <cfRule type="cellIs" dxfId="112" priority="119" operator="equal">
      <formula>0</formula>
    </cfRule>
  </conditionalFormatting>
  <conditionalFormatting sqref="F346">
    <cfRule type="cellIs" dxfId="111" priority="118" operator="equal">
      <formula>0</formula>
    </cfRule>
  </conditionalFormatting>
  <conditionalFormatting sqref="G346">
    <cfRule type="cellIs" dxfId="110" priority="117" operator="equal">
      <formula>0</formula>
    </cfRule>
  </conditionalFormatting>
  <conditionalFormatting sqref="D371:D372">
    <cfRule type="cellIs" dxfId="109" priority="116" operator="equal">
      <formula>0</formula>
    </cfRule>
  </conditionalFormatting>
  <conditionalFormatting sqref="D373">
    <cfRule type="cellIs" dxfId="108" priority="115" operator="equal">
      <formula>0</formula>
    </cfRule>
  </conditionalFormatting>
  <conditionalFormatting sqref="D374">
    <cfRule type="cellIs" dxfId="107" priority="114" operator="equal">
      <formula>0</formula>
    </cfRule>
  </conditionalFormatting>
  <conditionalFormatting sqref="D375">
    <cfRule type="cellIs" dxfId="106" priority="112" operator="equal">
      <formula>0</formula>
    </cfRule>
  </conditionalFormatting>
  <conditionalFormatting sqref="D375">
    <cfRule type="cellIs" dxfId="105" priority="111" operator="notEqual">
      <formula>0</formula>
    </cfRule>
  </conditionalFormatting>
  <conditionalFormatting sqref="D376">
    <cfRule type="cellIs" dxfId="104" priority="110" operator="equal">
      <formula>0</formula>
    </cfRule>
  </conditionalFormatting>
  <conditionalFormatting sqref="D376">
    <cfRule type="cellIs" dxfId="103" priority="109" operator="notEqual">
      <formula>0</formula>
    </cfRule>
  </conditionalFormatting>
  <conditionalFormatting sqref="E373">
    <cfRule type="cellIs" dxfId="102" priority="108" operator="equal">
      <formula>0</formula>
    </cfRule>
  </conditionalFormatting>
  <conditionalFormatting sqref="E374">
    <cfRule type="cellIs" dxfId="101" priority="107" operator="equal">
      <formula>0</formula>
    </cfRule>
  </conditionalFormatting>
  <conditionalFormatting sqref="F373">
    <cfRule type="cellIs" dxfId="100" priority="106" operator="equal">
      <formula>0</formula>
    </cfRule>
  </conditionalFormatting>
  <conditionalFormatting sqref="F374">
    <cfRule type="cellIs" dxfId="99" priority="105" operator="equal">
      <formula>0</formula>
    </cfRule>
  </conditionalFormatting>
  <conditionalFormatting sqref="G373">
    <cfRule type="cellIs" dxfId="98" priority="104" operator="equal">
      <formula>0</formula>
    </cfRule>
  </conditionalFormatting>
  <conditionalFormatting sqref="G374">
    <cfRule type="cellIs" dxfId="97" priority="103" operator="equal">
      <formula>0</formula>
    </cfRule>
  </conditionalFormatting>
  <conditionalFormatting sqref="E371:E372">
    <cfRule type="cellIs" dxfId="96" priority="102" operator="equal">
      <formula>0</formula>
    </cfRule>
  </conditionalFormatting>
  <conditionalFormatting sqref="F371:F372">
    <cfRule type="cellIs" dxfId="95" priority="101" operator="equal">
      <formula>0</formula>
    </cfRule>
  </conditionalFormatting>
  <conditionalFormatting sqref="G371:G372">
    <cfRule type="cellIs" dxfId="94" priority="100" operator="equal">
      <formula>0</formula>
    </cfRule>
  </conditionalFormatting>
  <conditionalFormatting sqref="E375">
    <cfRule type="cellIs" dxfId="93" priority="99" operator="equal">
      <formula>0</formula>
    </cfRule>
  </conditionalFormatting>
  <conditionalFormatting sqref="E375">
    <cfRule type="cellIs" dxfId="92" priority="98" operator="notEqual">
      <formula>0</formula>
    </cfRule>
  </conditionalFormatting>
  <conditionalFormatting sqref="E376">
    <cfRule type="cellIs" dxfId="91" priority="97" operator="equal">
      <formula>0</formula>
    </cfRule>
  </conditionalFormatting>
  <conditionalFormatting sqref="E376">
    <cfRule type="cellIs" dxfId="90" priority="96" operator="notEqual">
      <formula>0</formula>
    </cfRule>
  </conditionalFormatting>
  <conditionalFormatting sqref="F375">
    <cfRule type="cellIs" dxfId="89" priority="95" operator="equal">
      <formula>0</formula>
    </cfRule>
  </conditionalFormatting>
  <conditionalFormatting sqref="F375">
    <cfRule type="cellIs" dxfId="88" priority="94" operator="notEqual">
      <formula>0</formula>
    </cfRule>
  </conditionalFormatting>
  <conditionalFormatting sqref="F376">
    <cfRule type="cellIs" dxfId="87" priority="93" operator="equal">
      <formula>0</formula>
    </cfRule>
  </conditionalFormatting>
  <conditionalFormatting sqref="F376">
    <cfRule type="cellIs" dxfId="86" priority="92" operator="notEqual">
      <formula>0</formula>
    </cfRule>
  </conditionalFormatting>
  <conditionalFormatting sqref="G377">
    <cfRule type="cellIs" dxfId="85" priority="91" operator="equal">
      <formula>0</formula>
    </cfRule>
  </conditionalFormatting>
  <conditionalFormatting sqref="G377">
    <cfRule type="cellIs" dxfId="84" priority="90" operator="notEqual">
      <formula>0</formula>
    </cfRule>
  </conditionalFormatting>
  <conditionalFormatting sqref="G378">
    <cfRule type="cellIs" dxfId="83" priority="89" operator="equal">
      <formula>0</formula>
    </cfRule>
  </conditionalFormatting>
  <conditionalFormatting sqref="G378">
    <cfRule type="cellIs" dxfId="82" priority="88" operator="notEqual">
      <formula>0</formula>
    </cfRule>
  </conditionalFormatting>
  <conditionalFormatting sqref="D377">
    <cfRule type="cellIs" dxfId="81" priority="87" operator="equal">
      <formula>0</formula>
    </cfRule>
  </conditionalFormatting>
  <conditionalFormatting sqref="D377">
    <cfRule type="cellIs" dxfId="80" priority="86" operator="notEqual">
      <formula>0</formula>
    </cfRule>
  </conditionalFormatting>
  <conditionalFormatting sqref="D378">
    <cfRule type="cellIs" dxfId="79" priority="85" operator="equal">
      <formula>0</formula>
    </cfRule>
  </conditionalFormatting>
  <conditionalFormatting sqref="D378">
    <cfRule type="cellIs" dxfId="78" priority="84" operator="notEqual">
      <formula>0</formula>
    </cfRule>
  </conditionalFormatting>
  <conditionalFormatting sqref="E377">
    <cfRule type="cellIs" dxfId="77" priority="83" operator="equal">
      <formula>0</formula>
    </cfRule>
  </conditionalFormatting>
  <conditionalFormatting sqref="E377">
    <cfRule type="cellIs" dxfId="76" priority="82" operator="notEqual">
      <formula>0</formula>
    </cfRule>
  </conditionalFormatting>
  <conditionalFormatting sqref="E378">
    <cfRule type="cellIs" dxfId="75" priority="81" operator="equal">
      <formula>0</formula>
    </cfRule>
  </conditionalFormatting>
  <conditionalFormatting sqref="E378">
    <cfRule type="cellIs" dxfId="74" priority="80" operator="notEqual">
      <formula>0</formula>
    </cfRule>
  </conditionalFormatting>
  <conditionalFormatting sqref="F377">
    <cfRule type="cellIs" dxfId="73" priority="79" operator="equal">
      <formula>0</formula>
    </cfRule>
  </conditionalFormatting>
  <conditionalFormatting sqref="F377">
    <cfRule type="cellIs" dxfId="72" priority="78" operator="notEqual">
      <formula>0</formula>
    </cfRule>
  </conditionalFormatting>
  <conditionalFormatting sqref="F378">
    <cfRule type="cellIs" dxfId="71" priority="77" operator="equal">
      <formula>0</formula>
    </cfRule>
  </conditionalFormatting>
  <conditionalFormatting sqref="F378">
    <cfRule type="cellIs" dxfId="70" priority="76" operator="notEqual">
      <formula>0</formula>
    </cfRule>
  </conditionalFormatting>
  <conditionalFormatting sqref="G379">
    <cfRule type="cellIs" dxfId="69" priority="75" operator="equal">
      <formula>0</formula>
    </cfRule>
  </conditionalFormatting>
  <conditionalFormatting sqref="G379">
    <cfRule type="cellIs" dxfId="68" priority="74" operator="notEqual">
      <formula>0</formula>
    </cfRule>
  </conditionalFormatting>
  <conditionalFormatting sqref="G380">
    <cfRule type="cellIs" dxfId="67" priority="73" operator="equal">
      <formula>0</formula>
    </cfRule>
  </conditionalFormatting>
  <conditionalFormatting sqref="G380">
    <cfRule type="cellIs" dxfId="66" priority="72" operator="notEqual">
      <formula>0</formula>
    </cfRule>
  </conditionalFormatting>
  <conditionalFormatting sqref="D379">
    <cfRule type="cellIs" dxfId="65" priority="71" operator="equal">
      <formula>0</formula>
    </cfRule>
  </conditionalFormatting>
  <conditionalFormatting sqref="D379">
    <cfRule type="cellIs" dxfId="64" priority="70" operator="notEqual">
      <formula>0</formula>
    </cfRule>
  </conditionalFormatting>
  <conditionalFormatting sqref="D380">
    <cfRule type="cellIs" dxfId="63" priority="69" operator="equal">
      <formula>0</formula>
    </cfRule>
  </conditionalFormatting>
  <conditionalFormatting sqref="D380">
    <cfRule type="cellIs" dxfId="62" priority="68" operator="notEqual">
      <formula>0</formula>
    </cfRule>
  </conditionalFormatting>
  <conditionalFormatting sqref="E379">
    <cfRule type="cellIs" dxfId="61" priority="67" operator="equal">
      <formula>0</formula>
    </cfRule>
  </conditionalFormatting>
  <conditionalFormatting sqref="E379">
    <cfRule type="cellIs" dxfId="60" priority="66" operator="notEqual">
      <formula>0</formula>
    </cfRule>
  </conditionalFormatting>
  <conditionalFormatting sqref="E380">
    <cfRule type="cellIs" dxfId="59" priority="65" operator="equal">
      <formula>0</formula>
    </cfRule>
  </conditionalFormatting>
  <conditionalFormatting sqref="E380">
    <cfRule type="cellIs" dxfId="58" priority="64" operator="notEqual">
      <formula>0</formula>
    </cfRule>
  </conditionalFormatting>
  <conditionalFormatting sqref="F379">
    <cfRule type="cellIs" dxfId="57" priority="63" operator="equal">
      <formula>0</formula>
    </cfRule>
  </conditionalFormatting>
  <conditionalFormatting sqref="F379">
    <cfRule type="cellIs" dxfId="56" priority="62" operator="notEqual">
      <formula>0</formula>
    </cfRule>
  </conditionalFormatting>
  <conditionalFormatting sqref="F380">
    <cfRule type="cellIs" dxfId="55" priority="61" operator="equal">
      <formula>0</formula>
    </cfRule>
  </conditionalFormatting>
  <conditionalFormatting sqref="F380">
    <cfRule type="cellIs" dxfId="54" priority="60" operator="notEqual">
      <formula>0</formula>
    </cfRule>
  </conditionalFormatting>
  <conditionalFormatting sqref="G381">
    <cfRule type="cellIs" dxfId="53" priority="59" operator="equal">
      <formula>0</formula>
    </cfRule>
  </conditionalFormatting>
  <conditionalFormatting sqref="G381">
    <cfRule type="cellIs" dxfId="52" priority="58" operator="notEqual">
      <formula>0</formula>
    </cfRule>
  </conditionalFormatting>
  <conditionalFormatting sqref="G382">
    <cfRule type="cellIs" dxfId="51" priority="57" operator="equal">
      <formula>0</formula>
    </cfRule>
  </conditionalFormatting>
  <conditionalFormatting sqref="G382">
    <cfRule type="cellIs" dxfId="50" priority="56" operator="notEqual">
      <formula>0</formula>
    </cfRule>
  </conditionalFormatting>
  <conditionalFormatting sqref="D381">
    <cfRule type="cellIs" dxfId="49" priority="55" operator="equal">
      <formula>0</formula>
    </cfRule>
  </conditionalFormatting>
  <conditionalFormatting sqref="D381">
    <cfRule type="cellIs" dxfId="48" priority="54" operator="notEqual">
      <formula>0</formula>
    </cfRule>
  </conditionalFormatting>
  <conditionalFormatting sqref="D382">
    <cfRule type="cellIs" dxfId="47" priority="53" operator="equal">
      <formula>0</formula>
    </cfRule>
  </conditionalFormatting>
  <conditionalFormatting sqref="D382">
    <cfRule type="cellIs" dxfId="46" priority="52" operator="notEqual">
      <formula>0</formula>
    </cfRule>
  </conditionalFormatting>
  <conditionalFormatting sqref="E381">
    <cfRule type="cellIs" dxfId="45" priority="51" operator="equal">
      <formula>0</formula>
    </cfRule>
  </conditionalFormatting>
  <conditionalFormatting sqref="E381">
    <cfRule type="cellIs" dxfId="44" priority="50" operator="notEqual">
      <formula>0</formula>
    </cfRule>
  </conditionalFormatting>
  <conditionalFormatting sqref="E382">
    <cfRule type="cellIs" dxfId="43" priority="49" operator="equal">
      <formula>0</formula>
    </cfRule>
  </conditionalFormatting>
  <conditionalFormatting sqref="E382">
    <cfRule type="cellIs" dxfId="42" priority="48" operator="notEqual">
      <formula>0</formula>
    </cfRule>
  </conditionalFormatting>
  <conditionalFormatting sqref="F381">
    <cfRule type="cellIs" dxfId="41" priority="47" operator="equal">
      <formula>0</formula>
    </cfRule>
  </conditionalFormatting>
  <conditionalFormatting sqref="F381">
    <cfRule type="cellIs" dxfId="40" priority="46" operator="notEqual">
      <formula>0</formula>
    </cfRule>
  </conditionalFormatting>
  <conditionalFormatting sqref="F382">
    <cfRule type="cellIs" dxfId="39" priority="45" operator="equal">
      <formula>0</formula>
    </cfRule>
  </conditionalFormatting>
  <conditionalFormatting sqref="F382">
    <cfRule type="cellIs" dxfId="38" priority="44" operator="notEqual">
      <formula>0</formula>
    </cfRule>
  </conditionalFormatting>
  <conditionalFormatting sqref="G387">
    <cfRule type="cellIs" dxfId="37" priority="43" operator="equal">
      <formula>0</formula>
    </cfRule>
  </conditionalFormatting>
  <conditionalFormatting sqref="G387">
    <cfRule type="cellIs" dxfId="36" priority="42" operator="notEqual">
      <formula>0</formula>
    </cfRule>
  </conditionalFormatting>
  <conditionalFormatting sqref="G388">
    <cfRule type="cellIs" dxfId="35" priority="41" operator="equal">
      <formula>0</formula>
    </cfRule>
  </conditionalFormatting>
  <conditionalFormatting sqref="G388">
    <cfRule type="cellIs" dxfId="34" priority="40" operator="notEqual">
      <formula>0</formula>
    </cfRule>
  </conditionalFormatting>
  <conditionalFormatting sqref="D387">
    <cfRule type="cellIs" dxfId="33" priority="39" operator="equal">
      <formula>0</formula>
    </cfRule>
  </conditionalFormatting>
  <conditionalFormatting sqref="D387">
    <cfRule type="cellIs" dxfId="32" priority="38" operator="notEqual">
      <formula>0</formula>
    </cfRule>
  </conditionalFormatting>
  <conditionalFormatting sqref="D388">
    <cfRule type="cellIs" dxfId="31" priority="37" operator="equal">
      <formula>0</formula>
    </cfRule>
  </conditionalFormatting>
  <conditionalFormatting sqref="D388">
    <cfRule type="cellIs" dxfId="30" priority="36" operator="notEqual">
      <formula>0</formula>
    </cfRule>
  </conditionalFormatting>
  <conditionalFormatting sqref="E387">
    <cfRule type="cellIs" dxfId="29" priority="35" operator="equal">
      <formula>0</formula>
    </cfRule>
  </conditionalFormatting>
  <conditionalFormatting sqref="E387">
    <cfRule type="cellIs" dxfId="28" priority="34" operator="notEqual">
      <formula>0</formula>
    </cfRule>
  </conditionalFormatting>
  <conditionalFormatting sqref="E388">
    <cfRule type="cellIs" dxfId="27" priority="33" operator="equal">
      <formula>0</formula>
    </cfRule>
  </conditionalFormatting>
  <conditionalFormatting sqref="E388">
    <cfRule type="cellIs" dxfId="26" priority="32" operator="notEqual">
      <formula>0</formula>
    </cfRule>
  </conditionalFormatting>
  <conditionalFormatting sqref="F387">
    <cfRule type="cellIs" dxfId="25" priority="31" operator="equal">
      <formula>0</formula>
    </cfRule>
  </conditionalFormatting>
  <conditionalFormatting sqref="F387">
    <cfRule type="cellIs" dxfId="24" priority="30" operator="notEqual">
      <formula>0</formula>
    </cfRule>
  </conditionalFormatting>
  <conditionalFormatting sqref="F388">
    <cfRule type="cellIs" dxfId="23" priority="29" operator="equal">
      <formula>0</formula>
    </cfRule>
  </conditionalFormatting>
  <conditionalFormatting sqref="F388">
    <cfRule type="cellIs" dxfId="22" priority="28" operator="notEqual">
      <formula>0</formula>
    </cfRule>
  </conditionalFormatting>
  <conditionalFormatting sqref="G389">
    <cfRule type="cellIs" dxfId="21" priority="27" operator="equal">
      <formula>0</formula>
    </cfRule>
  </conditionalFormatting>
  <conditionalFormatting sqref="G389">
    <cfRule type="cellIs" dxfId="20" priority="26" operator="notEqual">
      <formula>0</formula>
    </cfRule>
  </conditionalFormatting>
  <conditionalFormatting sqref="G390">
    <cfRule type="cellIs" dxfId="19" priority="25" operator="equal">
      <formula>0</formula>
    </cfRule>
  </conditionalFormatting>
  <conditionalFormatting sqref="G390">
    <cfRule type="cellIs" dxfId="18" priority="24" operator="notEqual">
      <formula>0</formula>
    </cfRule>
  </conditionalFormatting>
  <conditionalFormatting sqref="D389">
    <cfRule type="cellIs" dxfId="17" priority="23" operator="equal">
      <formula>0</formula>
    </cfRule>
  </conditionalFormatting>
  <conditionalFormatting sqref="D389">
    <cfRule type="cellIs" dxfId="16" priority="22" operator="notEqual">
      <formula>0</formula>
    </cfRule>
  </conditionalFormatting>
  <conditionalFormatting sqref="D390">
    <cfRule type="cellIs" dxfId="15" priority="21" operator="equal">
      <formula>0</formula>
    </cfRule>
  </conditionalFormatting>
  <conditionalFormatting sqref="D390">
    <cfRule type="cellIs" dxfId="14" priority="20" operator="notEqual">
      <formula>0</formula>
    </cfRule>
  </conditionalFormatting>
  <conditionalFormatting sqref="E389">
    <cfRule type="cellIs" dxfId="13" priority="19" operator="equal">
      <formula>0</formula>
    </cfRule>
  </conditionalFormatting>
  <conditionalFormatting sqref="E389">
    <cfRule type="cellIs" dxfId="12" priority="18" operator="notEqual">
      <formula>0</formula>
    </cfRule>
  </conditionalFormatting>
  <conditionalFormatting sqref="E390">
    <cfRule type="cellIs" dxfId="11" priority="17" operator="equal">
      <formula>0</formula>
    </cfRule>
  </conditionalFormatting>
  <conditionalFormatting sqref="E390">
    <cfRule type="cellIs" dxfId="10" priority="16" operator="notEqual">
      <formula>0</formula>
    </cfRule>
  </conditionalFormatting>
  <conditionalFormatting sqref="D385">
    <cfRule type="cellIs" dxfId="9" priority="11" operator="equal">
      <formula>0</formula>
    </cfRule>
  </conditionalFormatting>
  <conditionalFormatting sqref="D386">
    <cfRule type="cellIs" dxfId="8" priority="10" operator="equal">
      <formula>0</formula>
    </cfRule>
  </conditionalFormatting>
  <conditionalFormatting sqref="E385">
    <cfRule type="cellIs" dxfId="7" priority="9" operator="equal">
      <formula>0</formula>
    </cfRule>
  </conditionalFormatting>
  <conditionalFormatting sqref="E386">
    <cfRule type="cellIs" dxfId="6" priority="8" operator="equal">
      <formula>0</formula>
    </cfRule>
  </conditionalFormatting>
  <conditionalFormatting sqref="F385">
    <cfRule type="cellIs" dxfId="5" priority="7" operator="equal">
      <formula>0</formula>
    </cfRule>
  </conditionalFormatting>
  <conditionalFormatting sqref="F386">
    <cfRule type="cellIs" dxfId="4" priority="6" operator="equal">
      <formula>0</formula>
    </cfRule>
  </conditionalFormatting>
  <conditionalFormatting sqref="G385">
    <cfRule type="cellIs" dxfId="3" priority="5" operator="equal">
      <formula>0</formula>
    </cfRule>
  </conditionalFormatting>
  <conditionalFormatting sqref="G386">
    <cfRule type="cellIs" dxfId="2" priority="4" operator="equal">
      <formula>0</formula>
    </cfRule>
  </conditionalFormatting>
  <conditionalFormatting sqref="E383:E384">
    <cfRule type="cellIs" dxfId="1" priority="3" operator="equal">
      <formula>0</formula>
    </cfRule>
  </conditionalFormatting>
  <conditionalFormatting sqref="F383:F384">
    <cfRule type="cellIs" dxfId="0" priority="2" operator="equal">
      <formula>0</formula>
    </cfRule>
  </conditionalFormatting>
  <printOptions horizontalCentered="1"/>
  <pageMargins left="0.59055118110236227" right="0.59055118110236227" top="0.59055118110236227" bottom="0.59055118110236227" header="0.19685039370078741" footer="0.19685039370078741"/>
  <pageSetup paperSize="9" scale="56" fitToHeight="0" orientation="portrait" r:id="rId1"/>
  <headerFooter>
    <oddHeader>&amp;L &amp;C &amp;R</oddHeader>
    <oddFooter>&amp;L &amp;C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10</vt:i4>
      </vt:variant>
    </vt:vector>
  </HeadingPairs>
  <TitlesOfParts>
    <vt:vector size="18" baseType="lpstr">
      <vt:lpstr>Instruções de Preenchimento</vt:lpstr>
      <vt:lpstr>Resumo do Orçamento</vt:lpstr>
      <vt:lpstr>Orçamento Sintético</vt:lpstr>
      <vt:lpstr>Orçamento Analítico</vt:lpstr>
      <vt:lpstr>Insumos e Serviços</vt:lpstr>
      <vt:lpstr>Composição de BDI</vt:lpstr>
      <vt:lpstr>Composição de Encargos Sociais</vt:lpstr>
      <vt:lpstr>Cronograma</vt:lpstr>
      <vt:lpstr>'Composição de BDI'!Area_de_impressao</vt:lpstr>
      <vt:lpstr>'Composição de Encargos Sociais'!Area_de_impressao</vt:lpstr>
      <vt:lpstr>Cronograma!Area_de_impressao</vt:lpstr>
      <vt:lpstr>'Insumos e Serviços'!Area_de_impressao</vt:lpstr>
      <vt:lpstr>'Orçamento Sintético'!Area_de_impressao</vt:lpstr>
      <vt:lpstr>'Composição de BDI'!Titulos_de_impressao</vt:lpstr>
      <vt:lpstr>Cronograma!Titulos_de_impressao</vt:lpstr>
      <vt:lpstr>'Insumos e Serviços'!Titulos_de_impressao</vt:lpstr>
      <vt:lpstr>'Orçamento Analítico'!Titulos_de_impressao</vt:lpstr>
      <vt:lpstr>'Orçamento Sintético'!Titulos_de_impressao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AnaCZ</cp:lastModifiedBy>
  <cp:revision>0</cp:revision>
  <cp:lastPrinted>2021-06-12T16:35:41Z</cp:lastPrinted>
  <dcterms:created xsi:type="dcterms:W3CDTF">2021-06-10T20:39:20Z</dcterms:created>
  <dcterms:modified xsi:type="dcterms:W3CDTF">2021-06-15T15:26:25Z</dcterms:modified>
</cp:coreProperties>
</file>