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Instruções de Preenchimento" sheetId="1" r:id="rId1"/>
    <sheet name="Orçamento Sintético" sheetId="2" r:id="rId2"/>
    <sheet name="CCU's" sheetId="3" r:id="rId3"/>
    <sheet name="Insumos" sheetId="4" r:id="rId4"/>
    <sheet name="Composição de BDI" sheetId="5" r:id="rId5"/>
    <sheet name="Composição de Encargos Sociais" sheetId="6" r:id="rId6"/>
  </sheets>
  <definedNames>
    <definedName name="_Toc162077558_1">#REF!</definedName>
    <definedName name="_xlnm.Print_Area" localSheetId="1">'Orçamento Sintético'!$A$1:$G$44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2">'CCU''s'!$1:$9</definedName>
    <definedName name="_xlnm.Print_Titles" localSheetId="1">'Orçamento Sintético'!$1:$9</definedName>
    <definedName name="Z_498CD290_57D3_4EB6_809E_4485D3431D25_.wvu.PrintArea" localSheetId="2" hidden="1">'CCU''s'!$A$1:$G$68</definedName>
    <definedName name="Z_498CD290_57D3_4EB6_809E_4485D3431D25_.wvu.PrintArea" localSheetId="3" hidden="1">'Insumos'!$A$1:$D$45</definedName>
    <definedName name="Z_90C689CB_2D29_425D_ABEB_98210574A54A_.wvu.PrintArea" localSheetId="1" hidden="1">'Orçamento Sintético'!$A$1:$G$46</definedName>
    <definedName name="Z_ED19F18C_312A_4F43_874F_BE1FB6A3255A_.wvu.PrintArea" localSheetId="2" hidden="1">'CCU''s'!$A$1:$G$68</definedName>
    <definedName name="Z_ED19F18C_312A_4F43_874F_BE1FB6A3255A_.wvu.PrintArea" localSheetId="3" hidden="1">'Insumos'!$A$1:$D$45</definedName>
  </definedNames>
  <calcPr fullCalcOnLoad="1"/>
</workbook>
</file>

<file path=xl/comments3.xml><?xml version="1.0" encoding="utf-8"?>
<comments xmlns="http://schemas.openxmlformats.org/spreadsheetml/2006/main">
  <authors>
    <author>willian.costa</author>
  </authors>
  <commentList>
    <comment ref="D19" authorId="0">
      <text>
        <r>
          <rPr>
            <b/>
            <sz val="9"/>
            <rFont val="Tahoma"/>
            <family val="0"/>
          </rPr>
          <t>willian.costa:</t>
        </r>
        <r>
          <rPr>
            <sz val="9"/>
            <rFont val="Tahoma"/>
            <family val="0"/>
          </rPr>
          <t xml:space="preserve">
Adaptado de 96358</t>
        </r>
      </text>
    </comment>
    <comment ref="D32" authorId="0">
      <text>
        <r>
          <rPr>
            <b/>
            <sz val="9"/>
            <rFont val="Tahoma"/>
            <family val="0"/>
          </rPr>
          <t>willian.costa:</t>
        </r>
        <r>
          <rPr>
            <sz val="9"/>
            <rFont val="Tahoma"/>
            <family val="0"/>
          </rPr>
          <t xml:space="preserve">
Adaptado de 96359</t>
        </r>
      </text>
    </comment>
    <comment ref="D46" authorId="0">
      <text>
        <r>
          <rPr>
            <b/>
            <sz val="9"/>
            <rFont val="Tahoma"/>
            <family val="0"/>
          </rPr>
          <t>willian.costa:</t>
        </r>
        <r>
          <rPr>
            <sz val="9"/>
            <rFont val="Tahoma"/>
            <family val="0"/>
          </rPr>
          <t xml:space="preserve">
Baseado em 90844 e fixação 94576</t>
        </r>
      </text>
    </comment>
    <comment ref="D55" authorId="0">
      <text>
        <r>
          <rPr>
            <b/>
            <sz val="9"/>
            <rFont val="Tahoma"/>
            <family val="0"/>
          </rPr>
          <t>willian.costa:</t>
        </r>
        <r>
          <rPr>
            <sz val="9"/>
            <rFont val="Tahoma"/>
            <family val="0"/>
          </rPr>
          <t xml:space="preserve">
Adaptado de 90849 e fixação 94576</t>
        </r>
      </text>
    </comment>
  </commentList>
</comments>
</file>

<file path=xl/sharedStrings.xml><?xml version="1.0" encoding="utf-8"?>
<sst xmlns="http://schemas.openxmlformats.org/spreadsheetml/2006/main" count="387" uniqueCount="244">
  <si>
    <t>Paredes e elementos de vedação</t>
  </si>
  <si>
    <t>04.01.102</t>
  </si>
  <si>
    <t>04.01.103</t>
  </si>
  <si>
    <t>Pedreiro com encargos complementares</t>
  </si>
  <si>
    <t>04.01.100</t>
  </si>
  <si>
    <t>04.01.101</t>
  </si>
  <si>
    <t>Parede com placas de gesso acartonado (drywall) RESISTENTE À UMIDADE (RU), para uso interno, com duas faces simples e estrutura metálica com guias simples, com vãos. AF_06/2017</t>
  </si>
  <si>
    <t>Parede com placas de gesso acartonado (drywall) RESISTENTE À UMIDADE (RU), para uso interno, com duas faces simples e estrutura metálica com guias simples, sem vãos. AF_06/2017</t>
  </si>
  <si>
    <t>Pino de aco com arruela conica, diametro arruela = *23* mm e comp haste = *27* mm (acao indireta)</t>
  </si>
  <si>
    <t>cento</t>
  </si>
  <si>
    <t>Perfil guia, formato u, em aco zincado, para estrutura parede drywall, e = 0,5 mm, 70 x 3000 mm (l x c)</t>
  </si>
  <si>
    <t>Perfil montante, formato c, em aco zincado, para estrutura parede drywall, e = 0,5 mm, 70 x 3000 mm (l x c)</t>
  </si>
  <si>
    <t>Fita de papel microperfurado, 50 x 150 mm, para tratamento de juntas de chapa de gesso para drywall</t>
  </si>
  <si>
    <t>Fita de papel reforcada com lamina de metal para reforco de cantos de chapa de gesso para drywall</t>
  </si>
  <si>
    <t>Massa de rejunte em po para drywall, a base de gesso, secagem rapida, para tratamento de juntas de chapa de gesso (com adicao de agua)</t>
  </si>
  <si>
    <t>Parafuso dry wall, em aco fosfatizado, cabeca trombeta e ponta agulha (ta), comprimento 25 mm</t>
  </si>
  <si>
    <t>Parafuso dry wall, em aco zincado, cabeca lentilha e ponta broca (lb), largura 4,2 mm, comprimento 13 mm</t>
  </si>
  <si>
    <t>Montador de estrutura metálica com encargos complementares</t>
  </si>
  <si>
    <t>Esquadria de Madeira</t>
  </si>
  <si>
    <t>04.01.240</t>
  </si>
  <si>
    <t>04.01.241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</si>
  <si>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</si>
  <si>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KIT DE PORTA DE MADEIRA PARA PINTURA, SEMI-OCA (LEVE OU MÉDIA), PADRÃO MÉDIO, 160X210CM, ESPESSURA DE 3,5CM, ITENS INCLUSOS: DOBRADIÇAS, MONTAGEM E INSTALAÇÃO DO BATENTE, FECHADURA COM EXECUÇÃO DO FURO - FORNECIMENTO E INSTALAÇÃO. AF_08/2015</t>
  </si>
  <si>
    <t>04.01.242</t>
  </si>
  <si>
    <t>Aduela / marco / batente para porta de 90x210cm, padrão médio - fornecimento e montagem. Af_08/2015</t>
  </si>
  <si>
    <t>Selante elastico monocomponente a base de poliuretano para juntas diversas</t>
  </si>
  <si>
    <t>310ml</t>
  </si>
  <si>
    <t>Porta de madeira para pintura, semi-oca (leve ou média), 90x210cm, espessura de 3,5cm, incluso dobradiças - fornecimento e instalação. Af_08/2015</t>
  </si>
  <si>
    <t>Alizar / guarnição de 5x1,5cm para porta de 90x210cm fixado com pregos, padrão médio - fornecimento e instalação. Af_08/2015</t>
  </si>
  <si>
    <t>Fechadura de embutir com cilindro, externa, completa, acabamento padrão médio, incluso execução de furo - fornecimento e instalação. Af_08/2015</t>
  </si>
  <si>
    <t>Aduela / marco / batente para porta de 60x210cm, padrão médio - fornecimento e montagem. Af_08/2015</t>
  </si>
  <si>
    <t>Porta de madeira para pintura, semi-oca (leve ou média), 80x210cm, espessura de 3,5cm, incluso dobradiças - fornecimento e instalação. Af_08/2015</t>
  </si>
  <si>
    <t>Alizar / guarnição de 5x1,5cm para porta de 80x210cm fixado com pregos, padrão médio - fornecimento e instalação. Af_08/2015</t>
  </si>
  <si>
    <t>Fecho embutir tipo unha 40cm c/colocacao</t>
  </si>
  <si>
    <t>Aplicação de fundo selador látex pva em paredes, uma demão. Af_06/2014</t>
  </si>
  <si>
    <t>Aplicação e lixamento de massa látex em paredes, duas demãos. Af_06/2014</t>
  </si>
  <si>
    <t>Aplicação manual de pintura com tinta látex acrílica em paredes, duas demãos. Af_06/2014</t>
  </si>
  <si>
    <t>Pintura esmalte fosco em madeira, duas demaos</t>
  </si>
  <si>
    <t>Limpeza piso marmorite/granilite</t>
  </si>
  <si>
    <t>73948/15</t>
  </si>
  <si>
    <t>Retirada de divisorias em chapas de madeira, com montantes metalicos</t>
  </si>
  <si>
    <t>Parede com placas de gesso acartonado (drywall), para uso interno, com duas faces simples e estrutura metálica com guias simples, sem vãos. AF_06/2017</t>
  </si>
  <si>
    <t>Parede com placas de gesso acartonado (drywall), para uso interno, com duas faces simples e estrutura metálica com guias simples, com vãos. AF_06/2017</t>
  </si>
  <si>
    <t>Chapa de gesso acartonado, resistente a umidade (ru), cor verde, e = 12,5 mm, 1200 x 2400 mm (l x c)</t>
  </si>
  <si>
    <t>04.01.563</t>
  </si>
  <si>
    <t>04.01.564</t>
  </si>
  <si>
    <t>Limpeza de obra</t>
  </si>
  <si>
    <t>DEMOLIÇÃO</t>
  </si>
  <si>
    <t>Planilha Geral de Insumos e Serviços</t>
  </si>
  <si>
    <t>Data:</t>
  </si>
  <si>
    <t>PREÇO UNIT.</t>
  </si>
  <si>
    <t>INSUMOS E SERVIÇOS - SINAPI</t>
  </si>
  <si>
    <t>MÃO-DE-OBRA</t>
  </si>
  <si>
    <t>h</t>
  </si>
  <si>
    <t>Servente com encargos complementares</t>
  </si>
  <si>
    <t>MATERIAL / EQUIPAMENTO</t>
  </si>
  <si>
    <t>kg</t>
  </si>
  <si>
    <t>SERVIÇOS</t>
  </si>
  <si>
    <t>Carga manual de entulho em caminhão basculante 6m³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</si>
  <si>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</si>
  <si>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</si>
  <si>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</si>
  <si>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</si>
  <si>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</si>
  <si>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</si>
  <si>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</si>
  <si>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</si>
  <si>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</si>
  <si>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</si>
  <si>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</si>
  <si>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</si>
  <si>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</si>
  <si>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</si>
  <si>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</si>
  <si>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</si>
  <si>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</si>
  <si>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</si>
  <si>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</si>
  <si>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</si>
  <si>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</si>
  <si>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</si>
  <si>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CÓDIGO DE ORIGEM</t>
  </si>
  <si>
    <t>ITEM</t>
  </si>
  <si>
    <t>DESCRIÇÃO</t>
  </si>
  <si>
    <t>UN</t>
  </si>
  <si>
    <t>QUANT.</t>
  </si>
  <si>
    <t>PREÇO UNIT. (R$)</t>
  </si>
  <si>
    <t>PREÇO TOTAL (R$)</t>
  </si>
  <si>
    <t>SERVIÇOS PRELIMINARES</t>
  </si>
  <si>
    <t>m²</t>
  </si>
  <si>
    <t>m</t>
  </si>
  <si>
    <t>m³</t>
  </si>
  <si>
    <t>un</t>
  </si>
  <si>
    <t>SERVIÇOS COMPLEMENTARES</t>
  </si>
  <si>
    <t>VALOR TOTAL SEM BDI</t>
  </si>
  <si>
    <t>MATERIAL</t>
  </si>
  <si>
    <t>BDI</t>
  </si>
  <si>
    <t>VALOR TOTAL COM BDI</t>
  </si>
  <si>
    <t>04.01.000</t>
  </si>
  <si>
    <t>ARQUITETURA</t>
  </si>
  <si>
    <t>04.01.200</t>
  </si>
  <si>
    <t>Esquadrias</t>
  </si>
  <si>
    <t>04.01.560</t>
  </si>
  <si>
    <t>Pinturas</t>
  </si>
  <si>
    <t>04.01.562</t>
  </si>
  <si>
    <t>09.02.000</t>
  </si>
  <si>
    <t>09.02.001</t>
  </si>
  <si>
    <t>02.00.000</t>
  </si>
  <si>
    <t>04.00.000</t>
  </si>
  <si>
    <t>ARQUITETURA E ELEMENTOS DE URBANISMO</t>
  </si>
  <si>
    <t>09.00.000</t>
  </si>
  <si>
    <t>02.02.000</t>
  </si>
  <si>
    <t>02.02.100</t>
  </si>
  <si>
    <t>Demolição convencional</t>
  </si>
  <si>
    <t>02.02.300</t>
  </si>
  <si>
    <t>Remoções</t>
  </si>
  <si>
    <t>02.02.101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</si>
  <si>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</si>
  <si>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</si>
  <si>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</si>
  <si>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</si>
  <si>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</si>
  <si>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</si>
  <si>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</si>
  <si>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</si>
  <si>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a2</t>
  </si>
  <si>
    <t>Administração Central</t>
  </si>
  <si>
    <t>a3</t>
  </si>
  <si>
    <t>a4</t>
  </si>
  <si>
    <t>Lucro</t>
  </si>
  <si>
    <t>Grupo B</t>
  </si>
  <si>
    <t>% em relação ao valor total VT</t>
  </si>
  <si>
    <t>B1</t>
  </si>
  <si>
    <t>Tributos</t>
  </si>
  <si>
    <t>Pis</t>
  </si>
  <si>
    <t>Cofins</t>
  </si>
  <si>
    <t>Composição de Encargos Sociais - Horista</t>
  </si>
  <si>
    <t>CÓDIGO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</si>
  <si>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</si>
  <si>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</si>
  <si>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</si>
  <si>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</si>
  <si>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</si>
  <si>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</si>
  <si>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</si>
  <si>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</si>
  <si>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</si>
  <si>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</si>
  <si>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</si>
  <si>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</si>
  <si>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</si>
  <si>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</si>
  <si>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</si>
  <si>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</si>
  <si>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</si>
  <si>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</si>
  <si>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</si>
  <si>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</si>
  <si>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</si>
  <si>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</si>
  <si>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</si>
  <si>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</si>
  <si>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</si>
  <si>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</si>
  <si>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</si>
  <si>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</si>
  <si>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</si>
  <si>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</si>
  <si>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</si>
  <si>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</si>
  <si>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</si>
  <si>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</si>
  <si>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</si>
  <si>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</si>
  <si>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</si>
  <si>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</si>
  <si>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</si>
  <si>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</si>
  <si>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Orçamento Sintético</t>
  </si>
  <si>
    <t>Composição de Custos Unitários</t>
  </si>
  <si>
    <t>ISS (2% após desconto das mercadorias aplicadas, conforme percentual descrito no orçamento sintético)</t>
  </si>
  <si>
    <t>Em todas as indicações de marca/modelo, considere "ou similar equivalente técnico ou de melhor qualidade".</t>
  </si>
  <si>
    <t>04.01.561</t>
  </si>
  <si>
    <t>Seguro + garantia</t>
  </si>
  <si>
    <t>Risco</t>
  </si>
  <si>
    <t>Despesa Financeira</t>
  </si>
  <si>
    <t>a5</t>
  </si>
  <si>
    <t>BDI = [(((1+(a1+a2+a3))*(1+a4)*(1+a5)))/(1-B1)-1]</t>
  </si>
  <si>
    <t>02.02.303</t>
  </si>
  <si>
    <t>m³xKm</t>
  </si>
  <si>
    <t>Transporte de material – bota-fora, D.M.T = 60,0 km</t>
  </si>
  <si>
    <t>Transporte com caminhão basculante de 6 m3, em via urbana pavimentada, DMT acima de 30 km (unidade: m3xkm)</t>
  </si>
  <si>
    <t>04.01.104</t>
  </si>
  <si>
    <t>Objeto: Instalação de paredes de gesso acartonado e portas</t>
  </si>
  <si>
    <t>04.01.565</t>
  </si>
  <si>
    <t>Fita crepe rolo de 25 mm x 50 m</t>
  </si>
  <si>
    <t>Pintura de faixas de sinalização em paredes, com tinta látex acrílica</t>
  </si>
  <si>
    <t>Telefone / email:</t>
  </si>
  <si>
    <t>Licitação:</t>
  </si>
  <si>
    <t>Razão Social:</t>
  </si>
  <si>
    <t>CNPJ:</t>
  </si>
  <si>
    <t>Contato:</t>
  </si>
  <si>
    <t>P. Validade:</t>
  </si>
  <si>
    <t>P. Execução:</t>
  </si>
  <si>
    <t>P. Garantia:</t>
  </si>
  <si>
    <t>Local: Eixo Monumental, Praça do Buriti, Lote 2, Sede do MPDFT</t>
  </si>
  <si>
    <t>MARCA</t>
  </si>
  <si>
    <t>MODELO</t>
  </si>
  <si>
    <t>*********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</si>
  <si>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</si>
  <si>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</si>
  <si>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</si>
  <si>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</si>
  <si>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</si>
  <si>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Geral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. Em consoância com o edital aqueles são os valores máximos adimitidos, desta forma, é facultado à Licitante sua manutenção ou diminuição.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</si>
  <si>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</si>
  <si>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Composição de Custos Unitários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</si>
  <si>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</si>
  <si>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</si>
  <si>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</si>
  <si>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A47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</si>
  <si>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</si>
  <si>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</si>
  <si>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SOBRE A PLANILHA DE ORÇAMENTO SINTÉTICO</t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</si>
  <si>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</si>
  <si>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(CCU's, Planilha Geral de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</si>
  <si>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SOBRE A PLANILHA DE COMPOSIÇÃO DE CUSTOS UNITÁRIOS (CCU's)</t>
  </si>
  <si>
    <t>Esta planilha é referencial, portanto os coeficientes de participação dos insumos e/ou serviços poderão sofrer alterações;</t>
  </si>
  <si>
    <t>Esta planilha contem vínculos. Tornando-se dependente dos preços, descrições e unidades constantes tanto na Planilha Geral de Insumos e Serviços quanto na Planilha de Orçamento Sintético;</t>
  </si>
  <si>
    <t>Os valores unitários de serviços compostos nesta planilha, são transportados automaticamente para a Planilha de Orçamento Sintético;</t>
  </si>
  <si>
    <t>SOBRE A PLANILHA GERAL DE INSUMOS E SERVIÇOS</t>
  </si>
  <si>
    <t>Esta planilha constitui a base para estruturação dos preços unitários e totais.</t>
  </si>
  <si>
    <t>Valide os valores constantes neste arquivo. Em consoância com o edital aqueles são os valores máximos adimitidos, desta forma, é facultado à Licitante sua manutenção ou diminuição.</t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</si>
  <si>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</si>
  <si>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</si>
  <si>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</si>
  <si>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</si>
  <si>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</si>
  <si>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</si>
  <si>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Composição de Custo Total.</t>
  </si>
  <si>
    <t>E</t>
  </si>
  <si>
    <t>SOBRE A PLANILHA DE COMPOSIÇÃO DE ENCARGOS SOCIAIS</t>
  </si>
  <si>
    <t>E1</t>
  </si>
  <si>
    <t>Esta planilha é meramente demonstrativa (não influi sobre o valor final do orçamento), mas seu resultado é transportado automaticamente para a Planilha de Custo Total.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</si>
</sst>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dd/mm/yy"/>
    <numFmt numFmtId="172" formatCode="#,##0.0000"/>
    <numFmt numFmtId="173" formatCode="0.0000"/>
    <numFmt numFmtId="174" formatCode="#,##0.00000"/>
    <numFmt numFmtId="175" formatCode="00,000,000"/>
    <numFmt numFmtId="176" formatCode="_(&quot;R$ &quot;* #,##0.00_);_(&quot;R$ &quot;* \(#,##0.00\);_(&quot;R$ &quot;* \-??_);_(@_)"/>
    <numFmt numFmtId="177" formatCode="0.00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_);_(* \(#,##0\);_(* &quot;-&quot;_);_(@_)"/>
    <numFmt numFmtId="185" formatCode="&quot;R$ &quot;#,##0;&quot;-R$ &quot;#,##0"/>
    <numFmt numFmtId="186" formatCode="0.000"/>
    <numFmt numFmtId="187" formatCode="_ * #,##0.00_ ;_ * \-#,##0.00_ ;_ * \-??_ ;_ @_ "/>
    <numFmt numFmtId="188" formatCode="_-&quot;R$ &quot;* #,##0.00_-;&quot;-R$ &quot;* #,##0.00_-;_-&quot;R$ &quot;* \-??_-;_-@_-"/>
    <numFmt numFmtId="189" formatCode="_-* #,##0.00_-;\-* #,##0.00_-;_-* \-??_-;_-@_-"/>
    <numFmt numFmtId="190" formatCode="_(* #,##0.00_);_(* \(#,##0.00\);_(* &quot;-&quot;??_);_(@_)"/>
    <numFmt numFmtId="191" formatCode="0.0000%"/>
    <numFmt numFmtId="192" formatCode="0.0"/>
    <numFmt numFmtId="193" formatCode="#,##0.0"/>
    <numFmt numFmtId="194" formatCode="0.0%"/>
    <numFmt numFmtId="195" formatCode="[$-416]dddd\,\ d&quot; de &quot;mmmm&quot; de &quot;yyyy"/>
    <numFmt numFmtId="196" formatCode="* #,##0.00\ ;* \(#,##0.00\);* \-#\ ;@\ "/>
  </numFmts>
  <fonts count="41">
    <font>
      <sz val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8"/>
      <color indexed="8"/>
      <name val="Arial"/>
      <family val="2"/>
    </font>
    <font>
      <u val="single"/>
      <sz val="7.5"/>
      <color indexed="12"/>
      <name val="Arial"/>
      <family val="2"/>
    </font>
    <font>
      <b/>
      <i/>
      <sz val="14"/>
      <name val="Arial"/>
      <family val="2"/>
    </font>
    <font>
      <sz val="4"/>
      <color indexed="8"/>
      <name val="Arial"/>
      <family val="2"/>
    </font>
    <font>
      <sz val="4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2" borderId="2" applyNumberFormat="0" applyAlignment="0" applyProtection="0"/>
    <xf numFmtId="0" fontId="13" fillId="33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32" borderId="2" applyNumberFormat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21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7" borderId="0" applyNumberFormat="0" applyBorder="0" applyAlignment="0" applyProtection="0"/>
    <xf numFmtId="0" fontId="15" fillId="7" borderId="1" applyNumberFormat="0" applyAlignment="0" applyProtection="0"/>
    <xf numFmtId="0" fontId="15" fillId="9" borderId="1" applyNumberFormat="0" applyAlignment="0" applyProtection="0"/>
    <xf numFmtId="170" fontId="9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8" borderId="0" applyNumberFormat="0" applyBorder="0" applyAlignment="0" applyProtection="0"/>
    <xf numFmtId="0" fontId="15" fillId="7" borderId="1" applyNumberFormat="0" applyAlignment="0" applyProtection="0"/>
    <xf numFmtId="0" fontId="14" fillId="0" borderId="3" applyNumberFormat="0" applyFill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7" fillId="39" borderId="0" applyNumberFormat="0" applyBorder="0" applyAlignment="0" applyProtection="0"/>
    <xf numFmtId="0" fontId="17" fillId="18" borderId="0" applyNumberFormat="0" applyBorder="0" applyAlignment="0" applyProtection="0"/>
    <xf numFmtId="0" fontId="1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0" borderId="7" applyNumberFormat="0" applyFont="0" applyAlignment="0" applyProtection="0"/>
    <xf numFmtId="0" fontId="0" fillId="10" borderId="7" applyNumberFormat="0" applyAlignment="0" applyProtection="0"/>
    <xf numFmtId="0" fontId="0" fillId="40" borderId="7" applyNumberFormat="0" applyFont="0" applyAlignment="0" applyProtection="0"/>
    <xf numFmtId="0" fontId="18" fillId="30" borderId="8" applyNumberFormat="0" applyAlignment="0" applyProtection="0"/>
    <xf numFmtId="9" fontId="0" fillId="0" borderId="0" applyFill="0" applyBorder="0" applyAlignment="0" applyProtection="0"/>
    <xf numFmtId="0" fontId="18" fillId="30" borderId="8" applyNumberFormat="0" applyAlignment="0" applyProtection="0"/>
    <xf numFmtId="0" fontId="18" fillId="31" borderId="8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4" applyNumberFormat="0" applyFill="0" applyAlignment="0" applyProtection="0"/>
    <xf numFmtId="0" fontId="27" fillId="0" borderId="9" applyNumberFormat="0" applyFill="0" applyAlignment="0" applyProtection="0"/>
    <xf numFmtId="0" fontId="23" fillId="0" borderId="5" applyNumberFormat="0" applyFill="0" applyAlignment="0" applyProtection="0"/>
    <xf numFmtId="0" fontId="28" fillId="0" borderId="5" applyNumberFormat="0" applyFill="0" applyAlignment="0" applyProtection="0"/>
    <xf numFmtId="0" fontId="24" fillId="0" borderId="6" applyNumberFormat="0" applyFill="0" applyAlignment="0" applyProtection="0"/>
    <xf numFmtId="0" fontId="29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137" applyFont="1">
      <alignment/>
      <protection/>
    </xf>
    <xf numFmtId="4" fontId="2" fillId="0" borderId="0" xfId="137" applyNumberFormat="1" applyFont="1">
      <alignment/>
      <protection/>
    </xf>
    <xf numFmtId="0" fontId="2" fillId="0" borderId="0" xfId="137" applyFont="1" applyFill="1">
      <alignment/>
      <protection/>
    </xf>
    <xf numFmtId="0" fontId="0" fillId="0" borderId="0" xfId="137" applyFont="1" applyFill="1">
      <alignment/>
      <protection/>
    </xf>
    <xf numFmtId="0" fontId="2" fillId="0" borderId="0" xfId="137" applyFont="1" applyAlignment="1">
      <alignment horizontal="center"/>
      <protection/>
    </xf>
    <xf numFmtId="0" fontId="0" fillId="0" borderId="0" xfId="136" applyFont="1" applyFill="1">
      <alignment/>
      <protection/>
    </xf>
    <xf numFmtId="0" fontId="0" fillId="0" borderId="0" xfId="136" applyFont="1" applyFill="1" applyAlignment="1">
      <alignment wrapText="1"/>
      <protection/>
    </xf>
    <xf numFmtId="0" fontId="0" fillId="0" borderId="0" xfId="136" applyFont="1" applyFill="1" applyAlignment="1">
      <alignment horizontal="center"/>
      <protection/>
    </xf>
    <xf numFmtId="0" fontId="0" fillId="0" borderId="0" xfId="136">
      <alignment/>
      <protection/>
    </xf>
    <xf numFmtId="4" fontId="3" fillId="41" borderId="13" xfId="136" applyNumberFormat="1" applyFont="1" applyFill="1" applyBorder="1" applyAlignment="1">
      <alignment horizontal="center" vertical="distributed" wrapText="1"/>
      <protection/>
    </xf>
    <xf numFmtId="0" fontId="6" fillId="0" borderId="0" xfId="136" applyFont="1" applyFill="1">
      <alignment/>
      <protection/>
    </xf>
    <xf numFmtId="0" fontId="5" fillId="0" borderId="14" xfId="141" applyNumberFormat="1" applyFont="1" applyFill="1" applyBorder="1" applyAlignment="1">
      <alignment horizontal="center" vertical="distributed" wrapText="1"/>
      <protection/>
    </xf>
    <xf numFmtId="10" fontId="5" fillId="0" borderId="15" xfId="161" applyNumberFormat="1" applyFont="1" applyFill="1" applyBorder="1" applyAlignment="1" applyProtection="1">
      <alignment horizontal="center" vertical="distributed" wrapText="1"/>
      <protection/>
    </xf>
    <xf numFmtId="0" fontId="5" fillId="0" borderId="16" xfId="141" applyNumberFormat="1" applyFont="1" applyFill="1" applyBorder="1" applyAlignment="1">
      <alignment horizontal="center" vertical="distributed" wrapText="1"/>
      <protection/>
    </xf>
    <xf numFmtId="10" fontId="5" fillId="0" borderId="17" xfId="161" applyNumberFormat="1" applyFont="1" applyFill="1" applyBorder="1" applyAlignment="1" applyProtection="1">
      <alignment horizontal="center" vertical="distributed" wrapText="1"/>
      <protection/>
    </xf>
    <xf numFmtId="0" fontId="5" fillId="0" borderId="18" xfId="141" applyNumberFormat="1" applyFont="1" applyFill="1" applyBorder="1" applyAlignment="1">
      <alignment horizontal="center" vertical="distributed" wrapText="1"/>
      <protection/>
    </xf>
    <xf numFmtId="10" fontId="5" fillId="0" borderId="19" xfId="161" applyNumberFormat="1" applyFont="1" applyFill="1" applyBorder="1" applyAlignment="1" applyProtection="1">
      <alignment horizontal="center" vertical="distributed" wrapText="1"/>
      <protection/>
    </xf>
    <xf numFmtId="0" fontId="4" fillId="0" borderId="20" xfId="141" applyNumberFormat="1" applyFont="1" applyFill="1" applyBorder="1" applyAlignment="1">
      <alignment horizontal="center" vertical="distributed" wrapText="1"/>
      <protection/>
    </xf>
    <xf numFmtId="10" fontId="4" fillId="0" borderId="21" xfId="161" applyNumberFormat="1" applyFont="1" applyFill="1" applyBorder="1" applyAlignment="1" applyProtection="1">
      <alignment horizontal="center" vertical="distributed" wrapText="1"/>
      <protection/>
    </xf>
    <xf numFmtId="10" fontId="4" fillId="11" borderId="21" xfId="161" applyNumberFormat="1" applyFont="1" applyFill="1" applyBorder="1" applyAlignment="1" applyProtection="1">
      <alignment horizontal="center" vertical="distributed" wrapText="1"/>
      <protection/>
    </xf>
    <xf numFmtId="0" fontId="2" fillId="0" borderId="0" xfId="137" applyFont="1" applyAlignment="1">
      <alignment wrapText="1"/>
      <protection/>
    </xf>
    <xf numFmtId="4" fontId="2" fillId="0" borderId="0" xfId="137" applyNumberFormat="1" applyFont="1" applyAlignment="1">
      <alignment horizontal="right"/>
      <protection/>
    </xf>
    <xf numFmtId="4" fontId="3" fillId="41" borderId="22" xfId="135" applyNumberFormat="1" applyFont="1" applyFill="1" applyBorder="1" applyAlignment="1">
      <alignment horizontal="center" vertical="distributed" wrapText="1"/>
      <protection/>
    </xf>
    <xf numFmtId="0" fontId="3" fillId="41" borderId="23" xfId="137" applyFont="1" applyFill="1" applyBorder="1" applyAlignment="1">
      <alignment horizontal="center" vertical="distributed" wrapText="1"/>
      <protection/>
    </xf>
    <xf numFmtId="4" fontId="4" fillId="41" borderId="23" xfId="137" applyNumberFormat="1" applyFont="1" applyFill="1" applyBorder="1" applyAlignment="1">
      <alignment horizontal="center" vertical="distributed" wrapText="1"/>
      <protection/>
    </xf>
    <xf numFmtId="4" fontId="3" fillId="41" borderId="23" xfId="137" applyNumberFormat="1" applyFont="1" applyFill="1" applyBorder="1" applyAlignment="1">
      <alignment horizontal="center" vertical="distributed" wrapText="1"/>
      <protection/>
    </xf>
    <xf numFmtId="4" fontId="3" fillId="41" borderId="24" xfId="137" applyNumberFormat="1" applyFont="1" applyFill="1" applyBorder="1" applyAlignment="1">
      <alignment horizontal="center" vertical="distributed" wrapText="1"/>
      <protection/>
    </xf>
    <xf numFmtId="0" fontId="5" fillId="0" borderId="25" xfId="135" applyFont="1" applyFill="1" applyBorder="1" applyAlignment="1">
      <alignment horizontal="justify" vertical="distributed" wrapText="1"/>
      <protection/>
    </xf>
    <xf numFmtId="0" fontId="5" fillId="0" borderId="25" xfId="137" applyNumberFormat="1" applyFont="1" applyFill="1" applyBorder="1" applyAlignment="1">
      <alignment horizontal="center" vertical="distributed"/>
      <protection/>
    </xf>
    <xf numFmtId="4" fontId="5" fillId="0" borderId="25" xfId="137" applyNumberFormat="1" applyFont="1" applyFill="1" applyBorder="1" applyAlignment="1">
      <alignment vertical="distributed"/>
      <protection/>
    </xf>
    <xf numFmtId="0" fontId="3" fillId="0" borderId="25" xfId="137" applyNumberFormat="1" applyFont="1" applyFill="1" applyBorder="1" applyAlignment="1">
      <alignment horizontal="center" vertical="center" wrapText="1"/>
      <protection/>
    </xf>
    <xf numFmtId="0" fontId="3" fillId="0" borderId="25" xfId="137" applyNumberFormat="1" applyFont="1" applyFill="1" applyBorder="1" applyAlignment="1">
      <alignment horizontal="justify" vertical="center" wrapText="1"/>
      <protection/>
    </xf>
    <xf numFmtId="4" fontId="2" fillId="0" borderId="25" xfId="135" applyNumberFormat="1" applyFont="1" applyFill="1" applyBorder="1" applyAlignment="1">
      <alignment horizontal="right" vertical="center" wrapText="1"/>
      <protection/>
    </xf>
    <xf numFmtId="0" fontId="5" fillId="0" borderId="25" xfId="137" applyNumberFormat="1" applyFont="1" applyFill="1" applyBorder="1" applyAlignment="1">
      <alignment horizontal="center" vertical="center" wrapText="1" shrinkToFit="1"/>
      <protection/>
    </xf>
    <xf numFmtId="0" fontId="2" fillId="0" borderId="25" xfId="137" applyFont="1" applyFill="1" applyBorder="1" applyAlignment="1">
      <alignment vertical="center" wrapText="1"/>
      <protection/>
    </xf>
    <xf numFmtId="172" fontId="5" fillId="0" borderId="25" xfId="135" applyNumberFormat="1" applyFont="1" applyFill="1" applyBorder="1" applyAlignment="1">
      <alignment vertical="distributed"/>
      <protection/>
    </xf>
    <xf numFmtId="4" fontId="2" fillId="0" borderId="25" xfId="135" applyNumberFormat="1" applyFont="1" applyFill="1" applyBorder="1" applyAlignment="1">
      <alignment horizontal="right" vertical="center" wrapText="1"/>
      <protection/>
    </xf>
    <xf numFmtId="0" fontId="2" fillId="0" borderId="25" xfId="135" applyNumberFormat="1" applyFont="1" applyFill="1" applyBorder="1" applyAlignment="1">
      <alignment horizontal="center" vertical="center" wrapText="1"/>
      <protection/>
    </xf>
    <xf numFmtId="172" fontId="2" fillId="0" borderId="25" xfId="135" applyNumberFormat="1" applyFont="1" applyFill="1" applyBorder="1" applyAlignment="1">
      <alignment horizontal="right" vertical="center" wrapText="1"/>
      <protection/>
    </xf>
    <xf numFmtId="4" fontId="3" fillId="11" borderId="25" xfId="135" applyNumberFormat="1" applyFont="1" applyFill="1" applyBorder="1" applyAlignment="1">
      <alignment horizontal="center" vertical="center" wrapText="1"/>
      <protection/>
    </xf>
    <xf numFmtId="4" fontId="3" fillId="11" borderId="25" xfId="135" applyNumberFormat="1" applyFont="1" applyFill="1" applyBorder="1" applyAlignment="1">
      <alignment horizontal="justify" vertical="center" wrapText="1"/>
      <protection/>
    </xf>
    <xf numFmtId="172" fontId="3" fillId="11" borderId="25" xfId="137" applyNumberFormat="1" applyFont="1" applyFill="1" applyBorder="1" applyAlignment="1">
      <alignment horizontal="center" vertical="center" wrapText="1"/>
      <protection/>
    </xf>
    <xf numFmtId="4" fontId="2" fillId="42" borderId="25" xfId="135" applyNumberFormat="1" applyFont="1" applyFill="1" applyBorder="1" applyAlignment="1">
      <alignment horizontal="right" vertical="center" wrapText="1"/>
      <protection/>
    </xf>
    <xf numFmtId="4" fontId="3" fillId="11" borderId="25" xfId="137" applyNumberFormat="1" applyFont="1" applyFill="1" applyBorder="1" applyAlignment="1">
      <alignment horizontal="right" vertical="center" wrapText="1"/>
      <protection/>
    </xf>
    <xf numFmtId="4" fontId="3" fillId="0" borderId="25" xfId="135" applyNumberFormat="1" applyFont="1" applyFill="1" applyBorder="1" applyAlignment="1">
      <alignment horizontal="center" vertical="center" wrapText="1"/>
      <protection/>
    </xf>
    <xf numFmtId="0" fontId="2" fillId="0" borderId="25" xfId="135" applyNumberFormat="1" applyFont="1" applyFill="1" applyBorder="1" applyAlignment="1">
      <alignment horizontal="center" vertical="distributed" wrapText="1"/>
      <protection/>
    </xf>
    <xf numFmtId="4" fontId="3" fillId="0" borderId="25" xfId="135" applyNumberFormat="1" applyFont="1" applyFill="1" applyBorder="1" applyAlignment="1">
      <alignment horizontal="right" vertical="center" wrapText="1"/>
      <protection/>
    </xf>
    <xf numFmtId="4" fontId="3" fillId="11" borderId="25" xfId="137" applyNumberFormat="1" applyFont="1" applyFill="1" applyBorder="1" applyAlignment="1">
      <alignment horizontal="center" vertical="center" wrapText="1"/>
      <protection/>
    </xf>
    <xf numFmtId="0" fontId="2" fillId="0" borderId="0" xfId="137" applyFont="1" applyFill="1" applyBorder="1">
      <alignment/>
      <protection/>
    </xf>
    <xf numFmtId="0" fontId="0" fillId="0" borderId="0" xfId="137" applyFont="1" applyFill="1" applyBorder="1">
      <alignment/>
      <protection/>
    </xf>
    <xf numFmtId="4" fontId="3" fillId="43" borderId="25" xfId="135" applyNumberFormat="1" applyFont="1" applyFill="1" applyBorder="1" applyAlignment="1">
      <alignment horizontal="center" vertical="center" wrapText="1"/>
      <protection/>
    </xf>
    <xf numFmtId="4" fontId="3" fillId="43" borderId="25" xfId="135" applyNumberFormat="1" applyFont="1" applyFill="1" applyBorder="1" applyAlignment="1">
      <alignment horizontal="justify" vertical="center" wrapText="1"/>
      <protection/>
    </xf>
    <xf numFmtId="172" fontId="3" fillId="43" borderId="25" xfId="137" applyNumberFormat="1" applyFont="1" applyFill="1" applyBorder="1" applyAlignment="1">
      <alignment horizontal="center" vertical="center" wrapText="1"/>
      <protection/>
    </xf>
    <xf numFmtId="4" fontId="3" fillId="43" borderId="25" xfId="137" applyNumberFormat="1" applyFont="1" applyFill="1" applyBorder="1" applyAlignment="1">
      <alignment horizontal="right" vertical="center" wrapText="1"/>
      <protection/>
    </xf>
    <xf numFmtId="4" fontId="3" fillId="44" borderId="25" xfId="135" applyNumberFormat="1" applyFont="1" applyFill="1" applyBorder="1" applyAlignment="1">
      <alignment horizontal="center" vertical="center" wrapText="1"/>
      <protection/>
    </xf>
    <xf numFmtId="4" fontId="3" fillId="44" borderId="25" xfId="135" applyNumberFormat="1" applyFont="1" applyFill="1" applyBorder="1" applyAlignment="1">
      <alignment horizontal="justify" vertical="center" wrapText="1"/>
      <protection/>
    </xf>
    <xf numFmtId="172" fontId="3" fillId="44" borderId="25" xfId="137" applyNumberFormat="1" applyFont="1" applyFill="1" applyBorder="1" applyAlignment="1">
      <alignment horizontal="center" vertical="center" wrapText="1"/>
      <protection/>
    </xf>
    <xf numFmtId="4" fontId="3" fillId="44" borderId="25" xfId="137" applyNumberFormat="1" applyFont="1" applyFill="1" applyBorder="1" applyAlignment="1">
      <alignment horizontal="right" vertical="center" wrapText="1"/>
      <protection/>
    </xf>
    <xf numFmtId="0" fontId="4" fillId="0" borderId="25" xfId="135" applyFont="1" applyFill="1" applyBorder="1" applyAlignment="1">
      <alignment horizontal="center" vertical="center" wrapText="1"/>
      <protection/>
    </xf>
    <xf numFmtId="0" fontId="5" fillId="0" borderId="0" xfId="137" applyFont="1" applyFill="1">
      <alignment/>
      <protection/>
    </xf>
    <xf numFmtId="0" fontId="33" fillId="0" borderId="0" xfId="137" applyFont="1" applyFill="1">
      <alignment/>
      <protection/>
    </xf>
    <xf numFmtId="0" fontId="34" fillId="0" borderId="0" xfId="137" applyFont="1" applyFill="1">
      <alignment/>
      <protection/>
    </xf>
    <xf numFmtId="0" fontId="5" fillId="0" borderId="0" xfId="136" applyFont="1">
      <alignment/>
      <protection/>
    </xf>
    <xf numFmtId="0" fontId="34" fillId="0" borderId="0" xfId="136" applyFont="1">
      <alignment/>
      <protection/>
    </xf>
    <xf numFmtId="0" fontId="5" fillId="0" borderId="26" xfId="141" applyFont="1" applyFill="1" applyBorder="1" applyAlignment="1">
      <alignment vertical="distributed" wrapText="1"/>
      <protection/>
    </xf>
    <xf numFmtId="0" fontId="5" fillId="0" borderId="27" xfId="141" applyFont="1" applyFill="1" applyBorder="1" applyAlignment="1">
      <alignment vertical="distributed" wrapText="1"/>
      <protection/>
    </xf>
    <xf numFmtId="171" fontId="5" fillId="0" borderId="26" xfId="141" applyNumberFormat="1" applyFont="1" applyFill="1" applyBorder="1" applyAlignment="1">
      <alignment vertical="distributed" wrapText="1"/>
      <protection/>
    </xf>
    <xf numFmtId="171" fontId="5" fillId="0" borderId="27" xfId="141" applyNumberFormat="1" applyFont="1" applyFill="1" applyBorder="1" applyAlignment="1">
      <alignment vertical="distributed" wrapText="1"/>
      <protection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28" xfId="141" applyFont="1" applyFill="1" applyBorder="1" applyAlignment="1">
      <alignment vertical="distributed" wrapText="1"/>
      <protection/>
    </xf>
    <xf numFmtId="0" fontId="5" fillId="0" borderId="26" xfId="141" applyFont="1" applyBorder="1" applyAlignment="1">
      <alignment vertical="distributed" wrapText="1"/>
      <protection/>
    </xf>
    <xf numFmtId="0" fontId="5" fillId="0" borderId="29" xfId="141" applyFont="1" applyFill="1" applyBorder="1" applyAlignment="1">
      <alignment vertical="distributed" wrapText="1"/>
      <protection/>
    </xf>
    <xf numFmtId="0" fontId="4" fillId="0" borderId="30" xfId="141" applyFont="1" applyFill="1" applyBorder="1" applyAlignment="1">
      <alignment vertical="distributed" wrapText="1"/>
      <protection/>
    </xf>
    <xf numFmtId="0" fontId="5" fillId="0" borderId="31" xfId="141" applyFont="1" applyFill="1" applyBorder="1" applyAlignment="1">
      <alignment vertical="distributed" wrapText="1"/>
      <protection/>
    </xf>
    <xf numFmtId="0" fontId="5" fillId="0" borderId="27" xfId="141" applyFont="1" applyBorder="1" applyAlignment="1">
      <alignment vertical="distributed" wrapText="1"/>
      <protection/>
    </xf>
    <xf numFmtId="0" fontId="5" fillId="0" borderId="32" xfId="141" applyFont="1" applyFill="1" applyBorder="1" applyAlignment="1">
      <alignment vertical="distributed" wrapText="1"/>
      <protection/>
    </xf>
    <xf numFmtId="0" fontId="4" fillId="0" borderId="33" xfId="141" applyFont="1" applyFill="1" applyBorder="1" applyAlignment="1">
      <alignment vertical="distributed" wrapText="1"/>
      <protection/>
    </xf>
    <xf numFmtId="0" fontId="0" fillId="0" borderId="27" xfId="136" applyFont="1" applyFill="1" applyBorder="1" applyAlignment="1">
      <alignment wrapText="1"/>
      <protection/>
    </xf>
    <xf numFmtId="0" fontId="0" fillId="0" borderId="32" xfId="136" applyFont="1" applyFill="1" applyBorder="1" applyAlignment="1">
      <alignment wrapText="1"/>
      <protection/>
    </xf>
    <xf numFmtId="0" fontId="4" fillId="11" borderId="33" xfId="141" applyFont="1" applyFill="1" applyBorder="1" applyAlignment="1">
      <alignment horizontal="center" vertical="distributed" wrapText="1"/>
      <protection/>
    </xf>
    <xf numFmtId="0" fontId="2" fillId="0" borderId="0" xfId="137" applyFont="1" applyFill="1">
      <alignment/>
      <protection/>
    </xf>
    <xf numFmtId="0" fontId="33" fillId="0" borderId="34" xfId="137" applyFont="1" applyBorder="1" applyAlignment="1">
      <alignment/>
      <protection/>
    </xf>
    <xf numFmtId="0" fontId="34" fillId="0" borderId="35" xfId="137" applyFont="1" applyBorder="1" applyAlignment="1">
      <alignment/>
      <protection/>
    </xf>
    <xf numFmtId="0" fontId="33" fillId="0" borderId="35" xfId="137" applyFont="1" applyBorder="1" applyAlignment="1">
      <alignment horizontal="center"/>
      <protection/>
    </xf>
    <xf numFmtId="4" fontId="33" fillId="0" borderId="36" xfId="137" applyNumberFormat="1" applyFont="1" applyBorder="1" applyAlignment="1">
      <alignment horizontal="right"/>
      <protection/>
    </xf>
    <xf numFmtId="0" fontId="4" fillId="0" borderId="25" xfId="135" applyFont="1" applyFill="1" applyBorder="1" applyAlignment="1">
      <alignment horizontal="justify" vertical="distributed" wrapText="1"/>
      <protection/>
    </xf>
    <xf numFmtId="0" fontId="4" fillId="0" borderId="0" xfId="137" applyFont="1" applyBorder="1" applyAlignment="1">
      <alignment horizontal="right" vertical="top" wrapText="1"/>
      <protection/>
    </xf>
    <xf numFmtId="4" fontId="3" fillId="31" borderId="0" xfId="137" applyNumberFormat="1" applyFont="1" applyFill="1" applyBorder="1" applyAlignment="1">
      <alignment horizontal="right" vertical="center" wrapText="1"/>
      <protection/>
    </xf>
    <xf numFmtId="0" fontId="4" fillId="0" borderId="37" xfId="137" applyFont="1" applyBorder="1" applyAlignment="1">
      <alignment horizontal="right" vertical="top" wrapText="1"/>
      <protection/>
    </xf>
    <xf numFmtId="4" fontId="3" fillId="31" borderId="38" xfId="137" applyNumberFormat="1" applyFont="1" applyFill="1" applyBorder="1" applyAlignment="1">
      <alignment horizontal="right" vertical="center" wrapText="1"/>
      <protection/>
    </xf>
    <xf numFmtId="0" fontId="35" fillId="0" borderId="39" xfId="137" applyFont="1" applyBorder="1">
      <alignment/>
      <protection/>
    </xf>
    <xf numFmtId="0" fontId="35" fillId="0" borderId="0" xfId="137" applyFont="1" applyBorder="1">
      <alignment/>
      <protection/>
    </xf>
    <xf numFmtId="0" fontId="3" fillId="0" borderId="25" xfId="135" applyNumberFormat="1" applyFont="1" applyFill="1" applyBorder="1" applyAlignment="1">
      <alignment horizontal="center" vertical="center" wrapText="1"/>
      <protection/>
    </xf>
    <xf numFmtId="0" fontId="5" fillId="0" borderId="26" xfId="136" applyFont="1" applyFill="1" applyBorder="1" applyAlignment="1">
      <alignment wrapText="1"/>
      <protection/>
    </xf>
    <xf numFmtId="0" fontId="5" fillId="0" borderId="29" xfId="136" applyFont="1" applyFill="1" applyBorder="1" applyAlignment="1">
      <alignment wrapText="1"/>
      <protection/>
    </xf>
    <xf numFmtId="4" fontId="3" fillId="31" borderId="15" xfId="137" applyNumberFormat="1" applyFont="1" applyFill="1" applyBorder="1" applyAlignment="1">
      <alignment horizontal="right" vertical="center" wrapText="1"/>
      <protection/>
    </xf>
    <xf numFmtId="10" fontId="3" fillId="0" borderId="14" xfId="137" applyNumberFormat="1" applyFont="1" applyBorder="1">
      <alignment/>
      <protection/>
    </xf>
    <xf numFmtId="10" fontId="3" fillId="0" borderId="14" xfId="137" applyNumberFormat="1" applyFont="1" applyBorder="1" applyAlignment="1">
      <alignment horizontal="right"/>
      <protection/>
    </xf>
    <xf numFmtId="0" fontId="2" fillId="0" borderId="18" xfId="137" applyFont="1" applyBorder="1">
      <alignment/>
      <protection/>
    </xf>
    <xf numFmtId="4" fontId="3" fillId="31" borderId="19" xfId="137" applyNumberFormat="1" applyFont="1" applyFill="1" applyBorder="1" applyAlignment="1">
      <alignment horizontal="right" vertical="center" wrapText="1"/>
      <protection/>
    </xf>
    <xf numFmtId="175" fontId="6" fillId="0" borderId="16" xfId="141" applyNumberFormat="1" applyFont="1" applyFill="1" applyBorder="1" applyAlignment="1">
      <alignment horizontal="center" vertical="distributed"/>
      <protection/>
    </xf>
    <xf numFmtId="0" fontId="6" fillId="0" borderId="40" xfId="141" applyFont="1" applyFill="1" applyBorder="1" applyAlignment="1">
      <alignment vertical="distributed" wrapText="1"/>
      <protection/>
    </xf>
    <xf numFmtId="170" fontId="6" fillId="0" borderId="17" xfId="161" applyFont="1" applyFill="1" applyBorder="1" applyAlignment="1" applyProtection="1">
      <alignment horizontal="center" vertical="distributed"/>
      <protection/>
    </xf>
    <xf numFmtId="175" fontId="4" fillId="0" borderId="14" xfId="141" applyNumberFormat="1" applyFont="1" applyFill="1" applyBorder="1" applyAlignment="1">
      <alignment horizontal="center" vertical="distributed"/>
      <protection/>
    </xf>
    <xf numFmtId="0" fontId="5" fillId="0" borderId="41" xfId="141" applyFont="1" applyFill="1" applyBorder="1" applyAlignment="1">
      <alignment vertical="distributed" wrapText="1"/>
      <protection/>
    </xf>
    <xf numFmtId="170" fontId="6" fillId="0" borderId="15" xfId="161" applyFont="1" applyFill="1" applyBorder="1" applyAlignment="1" applyProtection="1">
      <alignment horizontal="center" vertical="distributed"/>
      <protection/>
    </xf>
    <xf numFmtId="175" fontId="0" fillId="0" borderId="14" xfId="141" applyNumberFormat="1" applyFont="1" applyFill="1" applyBorder="1" applyAlignment="1">
      <alignment horizontal="center" vertical="distributed"/>
      <protection/>
    </xf>
    <xf numFmtId="0" fontId="4" fillId="0" borderId="41" xfId="141" applyFont="1" applyFill="1" applyBorder="1" applyAlignment="1">
      <alignment vertical="distributed" wrapText="1"/>
      <protection/>
    </xf>
    <xf numFmtId="10" fontId="4" fillId="0" borderId="15" xfId="141" applyNumberFormat="1" applyFont="1" applyFill="1" applyBorder="1" applyAlignment="1">
      <alignment horizontal="center" vertical="distributed"/>
      <protection/>
    </xf>
    <xf numFmtId="0" fontId="0" fillId="0" borderId="15" xfId="161" applyNumberFormat="1" applyFont="1" applyFill="1" applyBorder="1" applyAlignment="1" applyProtection="1">
      <alignment horizontal="center" vertical="distributed"/>
      <protection/>
    </xf>
    <xf numFmtId="0" fontId="5" fillId="0" borderId="14" xfId="141" applyNumberFormat="1" applyFont="1" applyFill="1" applyBorder="1" applyAlignment="1">
      <alignment horizontal="center" vertical="distributed"/>
      <protection/>
    </xf>
    <xf numFmtId="171" fontId="5" fillId="0" borderId="41" xfId="141" applyNumberFormat="1" applyFont="1" applyFill="1" applyBorder="1" applyAlignment="1">
      <alignment vertical="distributed" wrapText="1"/>
      <protection/>
    </xf>
    <xf numFmtId="10" fontId="5" fillId="0" borderId="15" xfId="161" applyNumberFormat="1" applyFont="1" applyFill="1" applyBorder="1" applyAlignment="1" applyProtection="1">
      <alignment horizontal="center" vertical="distributed"/>
      <protection/>
    </xf>
    <xf numFmtId="0" fontId="5" fillId="0" borderId="41" xfId="141" applyFont="1" applyBorder="1" applyAlignment="1">
      <alignment vertical="distributed"/>
      <protection/>
    </xf>
    <xf numFmtId="10" fontId="4" fillId="0" borderId="15" xfId="161" applyNumberFormat="1" applyFont="1" applyFill="1" applyBorder="1" applyAlignment="1" applyProtection="1">
      <alignment horizontal="center" vertical="distributed"/>
      <protection/>
    </xf>
    <xf numFmtId="10" fontId="5" fillId="0" borderId="15" xfId="141" applyNumberFormat="1" applyFont="1" applyFill="1" applyBorder="1" applyAlignment="1">
      <alignment horizontal="center" vertical="distributed"/>
      <protection/>
    </xf>
    <xf numFmtId="0" fontId="5" fillId="0" borderId="41" xfId="141" applyFont="1" applyFill="1" applyBorder="1" applyAlignment="1">
      <alignment horizontal="justify" vertical="distributed" wrapText="1"/>
      <protection/>
    </xf>
    <xf numFmtId="0" fontId="0" fillId="0" borderId="15" xfId="141" applyNumberFormat="1" applyFont="1" applyFill="1" applyBorder="1" applyAlignment="1">
      <alignment horizontal="center" vertical="distributed"/>
      <protection/>
    </xf>
    <xf numFmtId="175" fontId="0" fillId="0" borderId="18" xfId="141" applyNumberFormat="1" applyFont="1" applyFill="1" applyBorder="1" applyAlignment="1">
      <alignment horizontal="center" vertical="distributed"/>
      <protection/>
    </xf>
    <xf numFmtId="0" fontId="0" fillId="0" borderId="42" xfId="141" applyFont="1" applyFill="1" applyBorder="1" applyAlignment="1">
      <alignment vertical="distributed" wrapText="1"/>
      <protection/>
    </xf>
    <xf numFmtId="0" fontId="0" fillId="0" borderId="19" xfId="141" applyNumberFormat="1" applyFont="1" applyFill="1" applyBorder="1" applyAlignment="1">
      <alignment horizontal="center" vertical="distributed"/>
      <protection/>
    </xf>
    <xf numFmtId="0" fontId="5" fillId="0" borderId="25" xfId="135" applyFont="1" applyFill="1" applyBorder="1" applyAlignment="1">
      <alignment horizontal="center" vertical="distributed" wrapText="1"/>
      <protection/>
    </xf>
    <xf numFmtId="4" fontId="5" fillId="0" borderId="25" xfId="135" applyNumberFormat="1" applyFont="1" applyFill="1" applyBorder="1" applyAlignment="1">
      <alignment horizontal="right" vertical="distributed" wrapText="1"/>
      <protection/>
    </xf>
    <xf numFmtId="0" fontId="4" fillId="0" borderId="25" xfId="137" applyNumberFormat="1" applyFont="1" applyFill="1" applyBorder="1" applyAlignment="1">
      <alignment horizontal="center" vertical="center" wrapText="1" shrinkToFit="1"/>
      <protection/>
    </xf>
    <xf numFmtId="0" fontId="2" fillId="39" borderId="0" xfId="137" applyFont="1" applyFill="1">
      <alignment/>
      <protection/>
    </xf>
    <xf numFmtId="0" fontId="5" fillId="0" borderId="0" xfId="137" applyNumberFormat="1" applyFont="1" applyFill="1" applyAlignment="1" applyProtection="1">
      <alignment vertical="center"/>
      <protection locked="0"/>
    </xf>
    <xf numFmtId="0" fontId="5" fillId="0" borderId="0" xfId="137" applyFont="1" applyFill="1" applyAlignment="1" applyProtection="1">
      <alignment horizontal="right" vertical="center"/>
      <protection locked="0"/>
    </xf>
    <xf numFmtId="0" fontId="5" fillId="0" borderId="0" xfId="137" applyFont="1" applyFill="1" applyAlignment="1" applyProtection="1">
      <alignment vertical="center"/>
      <protection locked="0"/>
    </xf>
    <xf numFmtId="0" fontId="0" fillId="0" borderId="0" xfId="137" applyFont="1" applyFill="1" applyAlignment="1" applyProtection="1">
      <alignment vertical="center"/>
      <protection locked="0"/>
    </xf>
    <xf numFmtId="0" fontId="33" fillId="0" borderId="34" xfId="137" applyFont="1" applyBorder="1" applyAlignment="1" applyProtection="1">
      <alignment/>
      <protection locked="0"/>
    </xf>
    <xf numFmtId="0" fontId="34" fillId="0" borderId="35" xfId="137" applyFont="1" applyBorder="1" applyAlignment="1" applyProtection="1">
      <alignment/>
      <protection locked="0"/>
    </xf>
    <xf numFmtId="0" fontId="33" fillId="0" borderId="35" xfId="137" applyFont="1" applyBorder="1" applyAlignment="1" applyProtection="1">
      <alignment horizontal="center"/>
      <protection locked="0"/>
    </xf>
    <xf numFmtId="4" fontId="33" fillId="0" borderId="36" xfId="137" applyNumberFormat="1" applyFont="1" applyBorder="1" applyAlignment="1" applyProtection="1">
      <alignment horizontal="right"/>
      <protection locked="0"/>
    </xf>
    <xf numFmtId="0" fontId="34" fillId="0" borderId="0" xfId="137" applyFont="1" applyFill="1" applyAlignment="1" applyProtection="1">
      <alignment horizontal="right" vertical="center"/>
      <protection locked="0"/>
    </xf>
    <xf numFmtId="0" fontId="34" fillId="0" borderId="0" xfId="137" applyFont="1" applyFill="1" applyAlignment="1" applyProtection="1">
      <alignment vertical="center"/>
      <protection locked="0"/>
    </xf>
    <xf numFmtId="4" fontId="4" fillId="16" borderId="22" xfId="135" applyNumberFormat="1" applyFont="1" applyFill="1" applyBorder="1" applyAlignment="1" applyProtection="1">
      <alignment horizontal="center" vertical="center" wrapText="1"/>
      <protection locked="0"/>
    </xf>
    <xf numFmtId="0" fontId="4" fillId="16" borderId="23" xfId="137" applyFont="1" applyFill="1" applyBorder="1" applyAlignment="1" applyProtection="1">
      <alignment horizontal="center" vertical="center" wrapText="1"/>
      <protection locked="0"/>
    </xf>
    <xf numFmtId="4" fontId="4" fillId="16" borderId="24" xfId="137" applyNumberFormat="1" applyFont="1" applyFill="1" applyBorder="1" applyAlignment="1" applyProtection="1">
      <alignment horizontal="center" vertical="center" wrapText="1"/>
      <protection locked="0"/>
    </xf>
    <xf numFmtId="0" fontId="4" fillId="11" borderId="43" xfId="13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25" xfId="137" applyFont="1" applyFill="1" applyBorder="1" applyAlignment="1" applyProtection="1">
      <alignment horizontal="justify" vertical="center" wrapText="1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70" fontId="5" fillId="0" borderId="25" xfId="150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 applyAlignment="1" applyProtection="1">
      <alignment vertical="center"/>
      <protection locked="0"/>
    </xf>
    <xf numFmtId="170" fontId="5" fillId="0" borderId="25" xfId="162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37" applyFont="1" applyAlignment="1" applyProtection="1">
      <alignment horizontal="center" vertical="center"/>
      <protection locked="0"/>
    </xf>
    <xf numFmtId="0" fontId="2" fillId="0" borderId="0" xfId="137" applyFont="1" applyAlignment="1" applyProtection="1">
      <alignment vertical="center"/>
      <protection locked="0"/>
    </xf>
    <xf numFmtId="4" fontId="2" fillId="0" borderId="0" xfId="137" applyNumberFormat="1" applyFont="1" applyAlignment="1" applyProtection="1">
      <alignment vertical="center"/>
      <protection locked="0"/>
    </xf>
    <xf numFmtId="0" fontId="3" fillId="43" borderId="25" xfId="135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justify" vertical="center" wrapText="1"/>
      <protection locked="0"/>
    </xf>
    <xf numFmtId="0" fontId="4" fillId="0" borderId="25" xfId="140" applyFont="1" applyFill="1" applyBorder="1" applyAlignment="1" applyProtection="1">
      <alignment horizontal="justify" vertical="center" wrapText="1"/>
      <protection locked="0"/>
    </xf>
    <xf numFmtId="4" fontId="2" fillId="0" borderId="0" xfId="137" applyNumberFormat="1" applyFont="1" applyFill="1">
      <alignment/>
      <protection/>
    </xf>
    <xf numFmtId="0" fontId="3" fillId="0" borderId="25" xfId="135" applyFont="1" applyFill="1" applyBorder="1" applyAlignment="1">
      <alignment horizontal="justify" vertical="center" wrapText="1"/>
      <protection/>
    </xf>
    <xf numFmtId="0" fontId="5" fillId="0" borderId="25" xfId="137" applyNumberFormat="1" applyFont="1" applyFill="1" applyBorder="1" applyAlignment="1">
      <alignment horizontal="center" vertical="distributed" wrapText="1"/>
      <protection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4" fontId="2" fillId="0" borderId="25" xfId="137" applyNumberFormat="1" applyFont="1" applyFill="1" applyBorder="1" applyAlignment="1">
      <alignment horizontal="right" vertical="center" wrapText="1"/>
      <protection/>
    </xf>
    <xf numFmtId="0" fontId="4" fillId="44" borderId="25" xfId="137" applyFont="1" applyFill="1" applyBorder="1" applyAlignment="1">
      <alignment horizontal="center" vertical="distributed" wrapText="1"/>
      <protection/>
    </xf>
    <xf numFmtId="49" fontId="3" fillId="44" borderId="25" xfId="137" applyNumberFormat="1" applyFont="1" applyFill="1" applyBorder="1" applyAlignment="1">
      <alignment horizontal="center" vertical="distributed" wrapText="1"/>
      <protection/>
    </xf>
    <xf numFmtId="0" fontId="3" fillId="44" borderId="25" xfId="137" applyFont="1" applyFill="1" applyBorder="1" applyAlignment="1">
      <alignment horizontal="justify" vertical="distributed" wrapText="1"/>
      <protection/>
    </xf>
    <xf numFmtId="0" fontId="3" fillId="44" borderId="25" xfId="137" applyFont="1" applyFill="1" applyBorder="1" applyAlignment="1">
      <alignment horizontal="center" vertical="distributed" wrapText="1"/>
      <protection/>
    </xf>
    <xf numFmtId="4" fontId="3" fillId="44" borderId="25" xfId="137" applyNumberFormat="1" applyFont="1" applyFill="1" applyBorder="1" applyAlignment="1">
      <alignment horizontal="right" vertical="distributed" wrapText="1"/>
      <protection/>
    </xf>
    <xf numFmtId="0" fontId="2" fillId="11" borderId="25" xfId="137" applyNumberFormat="1" applyFont="1" applyFill="1" applyBorder="1" applyAlignment="1">
      <alignment horizontal="center" vertical="distributed" wrapText="1"/>
      <protection/>
    </xf>
    <xf numFmtId="0" fontId="3" fillId="11" borderId="25" xfId="137" applyFont="1" applyFill="1" applyBorder="1" applyAlignment="1">
      <alignment vertical="distributed" wrapText="1"/>
      <protection/>
    </xf>
    <xf numFmtId="0" fontId="4" fillId="42" borderId="25" xfId="137" applyFont="1" applyFill="1" applyBorder="1" applyAlignment="1">
      <alignment horizontal="center" vertical="distributed" wrapText="1"/>
      <protection/>
    </xf>
    <xf numFmtId="49" fontId="3" fillId="42" borderId="25" xfId="137" applyNumberFormat="1" applyFont="1" applyFill="1" applyBorder="1" applyAlignment="1">
      <alignment horizontal="center" vertical="distributed" wrapText="1"/>
      <protection/>
    </xf>
    <xf numFmtId="0" fontId="3" fillId="42" borderId="25" xfId="137" applyFont="1" applyFill="1" applyBorder="1" applyAlignment="1">
      <alignment horizontal="justify" vertical="distributed" wrapText="1"/>
      <protection/>
    </xf>
    <xf numFmtId="0" fontId="3" fillId="42" borderId="25" xfId="137" applyFont="1" applyFill="1" applyBorder="1" applyAlignment="1">
      <alignment horizontal="center" vertical="distributed" wrapText="1"/>
      <protection/>
    </xf>
    <xf numFmtId="4" fontId="3" fillId="42" borderId="25" xfId="137" applyNumberFormat="1" applyFont="1" applyFill="1" applyBorder="1" applyAlignment="1">
      <alignment horizontal="right" vertical="distributed" wrapText="1"/>
      <protection/>
    </xf>
    <xf numFmtId="0" fontId="4" fillId="0" borderId="25" xfId="137" applyFont="1" applyFill="1" applyBorder="1" applyAlignment="1">
      <alignment horizontal="center" vertical="distributed" wrapText="1"/>
      <protection/>
    </xf>
    <xf numFmtId="49" fontId="3" fillId="0" borderId="25" xfId="137" applyNumberFormat="1" applyFont="1" applyFill="1" applyBorder="1" applyAlignment="1">
      <alignment horizontal="center" vertical="distributed" wrapText="1"/>
      <protection/>
    </xf>
    <xf numFmtId="0" fontId="3" fillId="0" borderId="25" xfId="137" applyFont="1" applyFill="1" applyBorder="1" applyAlignment="1">
      <alignment horizontal="justify" vertical="distributed" wrapText="1"/>
      <protection/>
    </xf>
    <xf numFmtId="0" fontId="3" fillId="0" borderId="25" xfId="137" applyFont="1" applyFill="1" applyBorder="1" applyAlignment="1">
      <alignment horizontal="center" vertical="distributed" wrapText="1"/>
      <protection/>
    </xf>
    <xf numFmtId="4" fontId="3" fillId="0" borderId="25" xfId="137" applyNumberFormat="1" applyFont="1" applyFill="1" applyBorder="1" applyAlignment="1">
      <alignment horizontal="right" vertical="distributed" wrapText="1"/>
      <protection/>
    </xf>
    <xf numFmtId="0" fontId="2" fillId="0" borderId="25" xfId="137" applyNumberFormat="1" applyFont="1" applyFill="1" applyBorder="1" applyAlignment="1">
      <alignment horizontal="center" vertical="distributed" wrapText="1"/>
      <protection/>
    </xf>
    <xf numFmtId="49" fontId="2" fillId="0" borderId="25" xfId="137" applyNumberFormat="1" applyFont="1" applyFill="1" applyBorder="1" applyAlignment="1">
      <alignment horizontal="center" vertical="distributed" wrapText="1"/>
      <protection/>
    </xf>
    <xf numFmtId="4" fontId="5" fillId="0" borderId="25" xfId="137" applyNumberFormat="1" applyFont="1" applyFill="1" applyBorder="1" applyAlignment="1">
      <alignment horizontal="right" vertical="distributed" wrapText="1"/>
      <protection/>
    </xf>
    <xf numFmtId="4" fontId="2" fillId="0" borderId="25" xfId="137" applyNumberFormat="1" applyFont="1" applyFill="1" applyBorder="1" applyAlignment="1">
      <alignment horizontal="right" vertical="distributed" wrapText="1"/>
      <protection/>
    </xf>
    <xf numFmtId="0" fontId="2" fillId="0" borderId="25" xfId="137" applyFont="1" applyBorder="1">
      <alignment/>
      <protection/>
    </xf>
    <xf numFmtId="0" fontId="2" fillId="0" borderId="25" xfId="137" applyFont="1" applyBorder="1" applyAlignment="1">
      <alignment horizontal="center"/>
      <protection/>
    </xf>
    <xf numFmtId="4" fontId="2" fillId="0" borderId="25" xfId="137" applyNumberFormat="1" applyFont="1" applyBorder="1" applyAlignment="1">
      <alignment horizontal="right"/>
      <protection/>
    </xf>
    <xf numFmtId="0" fontId="2" fillId="45" borderId="25" xfId="137" applyNumberFormat="1" applyFont="1" applyFill="1" applyBorder="1" applyAlignment="1">
      <alignment horizontal="center" vertical="distributed" wrapText="1"/>
      <protection/>
    </xf>
    <xf numFmtId="49" fontId="3" fillId="0" borderId="25" xfId="137" applyNumberFormat="1" applyFont="1" applyFill="1" applyBorder="1" applyAlignment="1">
      <alignment horizontal="center" vertical="distributed" wrapText="1"/>
      <protection/>
    </xf>
    <xf numFmtId="0" fontId="3" fillId="0" borderId="25" xfId="137" applyFont="1" applyFill="1" applyBorder="1" applyAlignment="1">
      <alignment vertical="distributed" wrapText="1"/>
      <protection/>
    </xf>
    <xf numFmtId="0" fontId="2" fillId="0" borderId="25" xfId="137" applyFont="1" applyFill="1" applyBorder="1" applyAlignment="1">
      <alignment horizontal="center" vertical="distributed" wrapText="1"/>
      <protection/>
    </xf>
    <xf numFmtId="49" fontId="3" fillId="11" borderId="25" xfId="137" applyNumberFormat="1" applyFont="1" applyFill="1" applyBorder="1" applyAlignment="1">
      <alignment horizontal="center" vertical="distributed" wrapText="1"/>
      <protection/>
    </xf>
    <xf numFmtId="0" fontId="2" fillId="11" borderId="25" xfId="137" applyFont="1" applyFill="1" applyBorder="1" applyAlignment="1">
      <alignment horizontal="center" vertical="distributed" wrapText="1"/>
      <protection/>
    </xf>
    <xf numFmtId="4" fontId="5" fillId="11" borderId="25" xfId="137" applyNumberFormat="1" applyFont="1" applyFill="1" applyBorder="1" applyAlignment="1">
      <alignment horizontal="right" vertical="distributed" wrapText="1"/>
      <protection/>
    </xf>
    <xf numFmtId="0" fontId="3" fillId="0" borderId="25" xfId="137" applyNumberFormat="1" applyFont="1" applyFill="1" applyBorder="1" applyAlignment="1">
      <alignment horizontal="center" vertical="distributed" wrapText="1"/>
      <protection/>
    </xf>
    <xf numFmtId="0" fontId="3" fillId="0" borderId="25" xfId="0" applyFont="1" applyFill="1" applyBorder="1" applyAlignment="1">
      <alignment horizontal="justify" vertical="center"/>
    </xf>
    <xf numFmtId="2" fontId="3" fillId="0" borderId="25" xfId="0" applyNumberFormat="1" applyFont="1" applyFill="1" applyBorder="1" applyAlignment="1">
      <alignment horizontal="center" vertical="center" wrapText="1"/>
    </xf>
    <xf numFmtId="4" fontId="2" fillId="0" borderId="25" xfId="137" applyNumberFormat="1" applyFont="1" applyFill="1" applyBorder="1" applyAlignment="1">
      <alignment horizontal="right" vertical="distributed" wrapText="1"/>
      <protection/>
    </xf>
    <xf numFmtId="0" fontId="3" fillId="44" borderId="25" xfId="137" applyFont="1" applyFill="1" applyBorder="1" applyAlignment="1">
      <alignment vertical="distributed" wrapText="1"/>
      <protection/>
    </xf>
    <xf numFmtId="4" fontId="3" fillId="42" borderId="25" xfId="137" applyNumberFormat="1" applyFont="1" applyFill="1" applyBorder="1" applyAlignment="1">
      <alignment horizontal="right" vertical="center" wrapText="1"/>
      <protection/>
    </xf>
    <xf numFmtId="4" fontId="3" fillId="0" borderId="25" xfId="137" applyNumberFormat="1" applyFont="1" applyFill="1" applyBorder="1" applyAlignment="1">
      <alignment horizontal="right" vertical="center" wrapText="1"/>
      <protection/>
    </xf>
    <xf numFmtId="4" fontId="5" fillId="0" borderId="25" xfId="135" applyNumberFormat="1" applyFont="1" applyFill="1" applyBorder="1" applyAlignment="1">
      <alignment horizontal="right" vertical="center" wrapText="1"/>
      <protection/>
    </xf>
    <xf numFmtId="4" fontId="5" fillId="0" borderId="25" xfId="137" applyNumberFormat="1" applyFont="1" applyFill="1" applyBorder="1" applyAlignment="1">
      <alignment vertical="center"/>
      <protection/>
    </xf>
    <xf numFmtId="4" fontId="2" fillId="0" borderId="25" xfId="137" applyNumberFormat="1" applyFont="1" applyBorder="1" applyAlignment="1">
      <alignment horizontal="right" vertical="center"/>
      <protection/>
    </xf>
    <xf numFmtId="4" fontId="2" fillId="11" borderId="25" xfId="137" applyNumberFormat="1" applyFont="1" applyFill="1" applyBorder="1" applyAlignment="1">
      <alignment horizontal="right" vertical="center" wrapText="1"/>
      <protection/>
    </xf>
    <xf numFmtId="0" fontId="5" fillId="0" borderId="25" xfId="135" applyFont="1" applyFill="1" applyBorder="1" applyAlignment="1">
      <alignment horizontal="right" vertical="center" wrapText="1"/>
      <protection/>
    </xf>
    <xf numFmtId="0" fontId="4" fillId="0" borderId="37" xfId="137" applyFont="1" applyBorder="1" applyAlignment="1">
      <alignment horizontal="right" vertical="center" wrapText="1"/>
      <protection/>
    </xf>
    <xf numFmtId="0" fontId="4" fillId="0" borderId="0" xfId="137" applyFont="1" applyBorder="1" applyAlignment="1">
      <alignment horizontal="right" vertical="center" wrapText="1"/>
      <protection/>
    </xf>
    <xf numFmtId="4" fontId="2" fillId="0" borderId="0" xfId="137" applyNumberFormat="1" applyFont="1" applyAlignment="1">
      <alignment horizontal="right" vertical="center"/>
      <protection/>
    </xf>
    <xf numFmtId="0" fontId="5" fillId="0" borderId="25" xfId="0" applyFont="1" applyFill="1" applyBorder="1" applyAlignment="1">
      <alignment horizontal="justify" vertical="distributed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135" applyNumberFormat="1" applyFont="1" applyFill="1" applyBorder="1" applyAlignment="1">
      <alignment horizontal="center" vertical="center" wrapText="1"/>
      <protection/>
    </xf>
    <xf numFmtId="0" fontId="3" fillId="0" borderId="25" xfId="135" applyNumberFormat="1" applyFont="1" applyFill="1" applyBorder="1" applyAlignment="1">
      <alignment horizontal="justify" vertical="center" wrapText="1"/>
      <protection/>
    </xf>
    <xf numFmtId="4" fontId="2" fillId="0" borderId="25" xfId="137" applyNumberFormat="1" applyFont="1" applyFill="1" applyBorder="1" applyAlignment="1">
      <alignment vertical="distributed"/>
      <protection/>
    </xf>
    <xf numFmtId="0" fontId="2" fillId="0" borderId="25" xfId="135" applyNumberFormat="1" applyFont="1" applyFill="1" applyBorder="1" applyAlignment="1">
      <alignment horizontal="center" vertical="center" wrapText="1" shrinkToFit="1"/>
      <protection/>
    </xf>
    <xf numFmtId="0" fontId="2" fillId="0" borderId="25" xfId="135" applyNumberFormat="1" applyFont="1" applyFill="1" applyBorder="1" applyAlignment="1">
      <alignment horizontal="justify" vertical="distributed" wrapText="1"/>
      <protection/>
    </xf>
    <xf numFmtId="4" fontId="5" fillId="0" borderId="25" xfId="137" applyNumberFormat="1" applyFont="1" applyFill="1" applyBorder="1" applyAlignment="1">
      <alignment horizontal="right" vertical="distributed" wrapText="1"/>
      <protection/>
    </xf>
    <xf numFmtId="4" fontId="2" fillId="0" borderId="25" xfId="137" applyNumberFormat="1" applyFont="1" applyFill="1" applyBorder="1" applyAlignment="1">
      <alignment horizontal="right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5" xfId="135" applyFont="1" applyFill="1" applyBorder="1" applyAlignment="1">
      <alignment horizontal="justify" vertical="center" wrapText="1"/>
      <protection/>
    </xf>
    <xf numFmtId="0" fontId="5" fillId="0" borderId="25" xfId="135" applyFont="1" applyFill="1" applyBorder="1" applyAlignment="1">
      <alignment horizontal="center" vertical="center" wrapText="1"/>
      <protection/>
    </xf>
    <xf numFmtId="0" fontId="5" fillId="0" borderId="25" xfId="137" applyFont="1" applyFill="1" applyBorder="1" applyAlignment="1">
      <alignment horizontal="center" vertical="distributed" wrapText="1"/>
      <protection/>
    </xf>
    <xf numFmtId="0" fontId="2" fillId="0" borderId="25" xfId="137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137" applyFont="1" applyFill="1" applyBorder="1" applyAlignment="1">
      <alignment horizontal="justify" vertical="distributed" wrapText="1"/>
      <protection/>
    </xf>
    <xf numFmtId="4" fontId="5" fillId="0" borderId="25" xfId="137" applyNumberFormat="1" applyFont="1" applyFill="1" applyBorder="1" applyAlignment="1">
      <alignment horizontal="right" vertical="center" wrapText="1"/>
      <protection/>
    </xf>
    <xf numFmtId="0" fontId="5" fillId="0" borderId="25" xfId="0" applyNumberFormat="1" applyFont="1" applyFill="1" applyBorder="1" applyAlignment="1">
      <alignment horizontal="center" vertical="distributed" wrapText="1"/>
    </xf>
    <xf numFmtId="0" fontId="5" fillId="0" borderId="25" xfId="135" applyNumberFormat="1" applyFont="1" applyFill="1" applyBorder="1" applyAlignment="1">
      <alignment horizontal="center" vertical="center" wrapText="1"/>
      <protection/>
    </xf>
    <xf numFmtId="0" fontId="5" fillId="0" borderId="25" xfId="135" applyFont="1" applyFill="1" applyBorder="1" applyAlignment="1">
      <alignment horizontal="justify" vertical="distributed" wrapText="1"/>
      <protection/>
    </xf>
    <xf numFmtId="0" fontId="5" fillId="0" borderId="25" xfId="135" applyNumberFormat="1" applyFont="1" applyFill="1" applyBorder="1" applyAlignment="1">
      <alignment horizontal="center" vertical="distributed" wrapText="1"/>
      <protection/>
    </xf>
    <xf numFmtId="4" fontId="3" fillId="0" borderId="25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137" applyNumberFormat="1" applyFont="1" applyFill="1" applyBorder="1" applyAlignment="1">
      <alignment horizontal="center" vertical="center" wrapText="1" shrinkToFit="1"/>
      <protection/>
    </xf>
    <xf numFmtId="0" fontId="3" fillId="0" borderId="25" xfId="137" applyFont="1" applyFill="1" applyBorder="1" applyAlignment="1">
      <alignment horizontal="center" vertical="center" wrapText="1"/>
      <protection/>
    </xf>
    <xf numFmtId="0" fontId="5" fillId="0" borderId="25" xfId="135" applyFont="1" applyFill="1" applyBorder="1" applyAlignment="1" applyProtection="1">
      <alignment horizontal="justify" vertical="center" wrapText="1"/>
      <protection locked="0"/>
    </xf>
    <xf numFmtId="0" fontId="2" fillId="0" borderId="0" xfId="137" applyFont="1" applyFill="1" applyBorder="1" applyAlignment="1" applyProtection="1">
      <alignment horizontal="center" vertical="center"/>
      <protection locked="0"/>
    </xf>
    <xf numFmtId="0" fontId="2" fillId="0" borderId="25" xfId="135" applyNumberFormat="1" applyFont="1" applyFill="1" applyBorder="1" applyAlignment="1" applyProtection="1">
      <alignment horizontal="justify" vertical="center" wrapText="1"/>
      <protection locked="0"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center" vertical="top" wrapText="1"/>
      <protection locked="0"/>
    </xf>
    <xf numFmtId="0" fontId="2" fillId="0" borderId="25" xfId="135" applyNumberFormat="1" applyFont="1" applyFill="1" applyBorder="1" applyAlignment="1">
      <alignment horizontal="justify" vertical="center" wrapText="1"/>
      <protection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5" fillId="0" borderId="25" xfId="137" applyFont="1" applyFill="1" applyBorder="1" applyAlignment="1" applyProtection="1">
      <alignment horizontal="justify" vertical="top" wrapText="1"/>
      <protection locked="0"/>
    </xf>
    <xf numFmtId="0" fontId="5" fillId="0" borderId="25" xfId="135" applyFont="1" applyFill="1" applyBorder="1" applyAlignment="1" applyProtection="1">
      <alignment horizontal="center" vertical="center" wrapText="1"/>
      <protection locked="0"/>
    </xf>
    <xf numFmtId="0" fontId="5" fillId="0" borderId="25" xfId="137" applyNumberFormat="1" applyFont="1" applyFill="1" applyBorder="1" applyAlignment="1">
      <alignment horizontal="center" vertical="distributed"/>
      <protection/>
    </xf>
    <xf numFmtId="4" fontId="4" fillId="0" borderId="25" xfId="137" applyNumberFormat="1" applyFont="1" applyFill="1" applyBorder="1" applyAlignment="1">
      <alignment horizontal="right" vertical="distributed"/>
      <protection/>
    </xf>
    <xf numFmtId="0" fontId="2" fillId="0" borderId="16" xfId="137" applyFont="1" applyBorder="1">
      <alignment/>
      <protection/>
    </xf>
    <xf numFmtId="4" fontId="3" fillId="31" borderId="17" xfId="137" applyNumberFormat="1" applyFont="1" applyFill="1" applyBorder="1" applyAlignment="1">
      <alignment horizontal="right" vertical="center" wrapText="1"/>
      <protection/>
    </xf>
    <xf numFmtId="0" fontId="5" fillId="0" borderId="44" xfId="135" applyNumberFormat="1" applyFont="1" applyFill="1" applyBorder="1" applyAlignment="1">
      <alignment horizontal="center" vertical="distributed" wrapText="1"/>
      <protection/>
    </xf>
    <xf numFmtId="49" fontId="2" fillId="0" borderId="44" xfId="137" applyNumberFormat="1" applyFont="1" applyFill="1" applyBorder="1" applyAlignment="1">
      <alignment horizontal="center" vertical="distributed" wrapText="1"/>
      <protection/>
    </xf>
    <xf numFmtId="0" fontId="5" fillId="0" borderId="44" xfId="135" applyFont="1" applyFill="1" applyBorder="1" applyAlignment="1">
      <alignment horizontal="justify" vertical="distributed" wrapText="1"/>
      <protection/>
    </xf>
    <xf numFmtId="0" fontId="5" fillId="0" borderId="44" xfId="135" applyFont="1" applyFill="1" applyBorder="1" applyAlignment="1">
      <alignment horizontal="center" vertical="distributed" wrapText="1"/>
      <protection/>
    </xf>
    <xf numFmtId="4" fontId="5" fillId="0" borderId="44" xfId="137" applyNumberFormat="1" applyFont="1" applyFill="1" applyBorder="1" applyAlignment="1">
      <alignment horizontal="right" vertical="distributed" wrapText="1"/>
      <protection/>
    </xf>
    <xf numFmtId="0" fontId="5" fillId="0" borderId="44" xfId="135" applyFont="1" applyFill="1" applyBorder="1" applyAlignment="1">
      <alignment horizontal="right" vertical="center" wrapText="1"/>
      <protection/>
    </xf>
    <xf numFmtId="4" fontId="2" fillId="0" borderId="44" xfId="137" applyNumberFormat="1" applyFont="1" applyFill="1" applyBorder="1" applyAlignment="1">
      <alignment horizontal="right" vertical="distributed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49" fontId="5" fillId="0" borderId="25" xfId="137" applyNumberFormat="1" applyFont="1" applyFill="1" applyBorder="1" applyAlignment="1">
      <alignment horizontal="center" vertical="distributed" wrapText="1"/>
      <protection/>
    </xf>
    <xf numFmtId="4" fontId="4" fillId="11" borderId="43" xfId="135" applyNumberFormat="1" applyFont="1" applyFill="1" applyBorder="1" applyAlignment="1" applyProtection="1">
      <alignment horizontal="center" vertical="center" wrapText="1"/>
      <protection locked="0"/>
    </xf>
    <xf numFmtId="4" fontId="4" fillId="11" borderId="43" xfId="137" applyNumberFormat="1" applyFont="1" applyFill="1" applyBorder="1" applyAlignment="1" applyProtection="1">
      <alignment vertical="center" wrapText="1"/>
      <protection locked="0"/>
    </xf>
    <xf numFmtId="4" fontId="3" fillId="0" borderId="25" xfId="135" applyNumberFormat="1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0" fontId="5" fillId="0" borderId="25" xfId="135" applyNumberFormat="1" applyFont="1" applyFill="1" applyBorder="1" applyAlignment="1" applyProtection="1">
      <alignment horizontal="center" vertical="center" wrapText="1"/>
      <protection locked="0"/>
    </xf>
    <xf numFmtId="4" fontId="5" fillId="0" borderId="25" xfId="137" applyNumberFormat="1" applyFont="1" applyFill="1" applyBorder="1" applyAlignment="1" applyProtection="1">
      <alignment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137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25" xfId="137" applyNumberFormat="1" applyFont="1" applyFill="1" applyBorder="1" applyAlignment="1" applyProtection="1">
      <alignment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>
      <alignment horizontal="center" vertical="center" shrinkToFit="1"/>
    </xf>
    <xf numFmtId="4" fontId="5" fillId="0" borderId="25" xfId="135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37" applyFont="1" applyFill="1" applyAlignment="1" applyProtection="1">
      <alignment horizontal="right" vertical="center"/>
      <protection locked="0"/>
    </xf>
    <xf numFmtId="0" fontId="5" fillId="0" borderId="0" xfId="137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4" fontId="3" fillId="41" borderId="23" xfId="137" applyNumberFormat="1" applyFont="1" applyFill="1" applyBorder="1" applyAlignment="1">
      <alignment horizontal="center" vertical="center" wrapText="1"/>
      <protection/>
    </xf>
    <xf numFmtId="0" fontId="33" fillId="0" borderId="35" xfId="137" applyFont="1" applyBorder="1" applyAlignment="1">
      <alignment/>
      <protection/>
    </xf>
    <xf numFmtId="4" fontId="33" fillId="0" borderId="35" xfId="137" applyNumberFormat="1" applyFont="1" applyBorder="1" applyAlignment="1">
      <alignment/>
      <protection/>
    </xf>
    <xf numFmtId="4" fontId="33" fillId="0" borderId="35" xfId="137" applyNumberFormat="1" applyFont="1" applyBorder="1" applyAlignment="1">
      <alignment vertical="center"/>
      <protection/>
    </xf>
    <xf numFmtId="4" fontId="3" fillId="44" borderId="43" xfId="135" applyNumberFormat="1" applyFont="1" applyFill="1" applyBorder="1" applyAlignment="1">
      <alignment horizontal="center" vertical="center" wrapText="1"/>
      <protection/>
    </xf>
    <xf numFmtId="4" fontId="3" fillId="44" borderId="43" xfId="135" applyNumberFormat="1" applyFont="1" applyFill="1" applyBorder="1" applyAlignment="1">
      <alignment horizontal="justify" vertical="center" wrapText="1"/>
      <protection/>
    </xf>
    <xf numFmtId="172" fontId="3" fillId="44" borderId="43" xfId="137" applyNumberFormat="1" applyFont="1" applyFill="1" applyBorder="1" applyAlignment="1">
      <alignment horizontal="center" vertical="center" wrapText="1"/>
      <protection/>
    </xf>
    <xf numFmtId="4" fontId="3" fillId="44" borderId="43" xfId="137" applyNumberFormat="1" applyFont="1" applyFill="1" applyBorder="1" applyAlignment="1">
      <alignment horizontal="right" vertical="center" wrapText="1"/>
      <protection/>
    </xf>
    <xf numFmtId="0" fontId="2" fillId="0" borderId="25" xfId="0" applyNumberFormat="1" applyFont="1" applyBorder="1" applyAlignment="1">
      <alignment/>
    </xf>
    <xf numFmtId="0" fontId="2" fillId="0" borderId="45" xfId="137" applyFont="1" applyFill="1" applyBorder="1">
      <alignment/>
      <protection/>
    </xf>
    <xf numFmtId="0" fontId="2" fillId="0" borderId="46" xfId="137" applyFont="1" applyFill="1" applyBorder="1">
      <alignment/>
      <protection/>
    </xf>
    <xf numFmtId="0" fontId="4" fillId="0" borderId="46" xfId="137" applyFont="1" applyFill="1" applyBorder="1" applyAlignment="1">
      <alignment horizontal="center" vertical="distributed" wrapText="1"/>
      <protection/>
    </xf>
    <xf numFmtId="0" fontId="5" fillId="0" borderId="46" xfId="135" applyFont="1" applyFill="1" applyBorder="1" applyAlignment="1">
      <alignment horizontal="justify" vertical="distributed" wrapText="1"/>
      <protection/>
    </xf>
    <xf numFmtId="0" fontId="5" fillId="0" borderId="46" xfId="135" applyFont="1" applyFill="1" applyBorder="1" applyAlignment="1">
      <alignment horizontal="justify" vertical="distributed" wrapText="1"/>
      <protection/>
    </xf>
    <xf numFmtId="173" fontId="5" fillId="0" borderId="25" xfId="0" applyNumberFormat="1" applyFont="1" applyBorder="1" applyAlignment="1">
      <alignment vertical="distributed"/>
    </xf>
    <xf numFmtId="0" fontId="32" fillId="0" borderId="47" xfId="137" applyFont="1" applyFill="1" applyBorder="1" applyAlignment="1">
      <alignment horizontal="center"/>
      <protection/>
    </xf>
    <xf numFmtId="4" fontId="33" fillId="0" borderId="0" xfId="137" applyNumberFormat="1" applyFont="1" applyBorder="1" applyAlignment="1">
      <alignment horizontal="right"/>
      <protection/>
    </xf>
    <xf numFmtId="0" fontId="3" fillId="0" borderId="48" xfId="138" applyNumberFormat="1" applyFont="1" applyBorder="1" applyAlignment="1">
      <alignment vertical="center"/>
      <protection/>
    </xf>
    <xf numFmtId="0" fontId="3" fillId="0" borderId="49" xfId="137" applyFont="1" applyFill="1" applyBorder="1" applyAlignment="1">
      <alignment horizontal="center"/>
      <protection/>
    </xf>
    <xf numFmtId="0" fontId="2" fillId="0" borderId="50" xfId="137" applyFont="1" applyBorder="1" applyAlignment="1">
      <alignment/>
      <protection/>
    </xf>
    <xf numFmtId="0" fontId="2" fillId="0" borderId="0" xfId="13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51" xfId="137" applyFont="1" applyBorder="1" applyAlignment="1">
      <alignment horizontal="center"/>
      <protection/>
    </xf>
    <xf numFmtId="0" fontId="2" fillId="0" borderId="49" xfId="137" applyFont="1" applyFill="1" applyBorder="1" applyAlignment="1">
      <alignment/>
      <protection/>
    </xf>
    <xf numFmtId="0" fontId="2" fillId="0" borderId="52" xfId="137" applyFont="1" applyFill="1" applyBorder="1" applyAlignment="1">
      <alignment horizontal="center"/>
      <protection/>
    </xf>
    <xf numFmtId="0" fontId="2" fillId="0" borderId="52" xfId="0" applyFont="1" applyBorder="1" applyAlignment="1">
      <alignment/>
    </xf>
    <xf numFmtId="0" fontId="30" fillId="0" borderId="52" xfId="137" applyFont="1" applyFill="1" applyBorder="1" applyAlignment="1">
      <alignment horizontal="center"/>
      <protection/>
    </xf>
    <xf numFmtId="0" fontId="30" fillId="0" borderId="53" xfId="137" applyFont="1" applyFill="1" applyBorder="1" applyAlignment="1">
      <alignment horizontal="center"/>
      <protection/>
    </xf>
    <xf numFmtId="0" fontId="2" fillId="0" borderId="54" xfId="138" applyFont="1" applyBorder="1" applyAlignment="1">
      <alignment horizontal="left"/>
      <protection/>
    </xf>
    <xf numFmtId="0" fontId="2" fillId="0" borderId="55" xfId="138" applyFont="1" applyBorder="1" applyAlignment="1">
      <alignment horizontal="left"/>
      <protection/>
    </xf>
    <xf numFmtId="17" fontId="2" fillId="0" borderId="56" xfId="138" applyNumberFormat="1" applyFont="1" applyBorder="1" applyAlignment="1">
      <alignment horizontal="left"/>
      <protection/>
    </xf>
    <xf numFmtId="0" fontId="5" fillId="0" borderId="54" xfId="137" applyFont="1" applyFill="1" applyBorder="1" applyAlignment="1">
      <alignment horizontal="left"/>
      <protection/>
    </xf>
    <xf numFmtId="0" fontId="3" fillId="0" borderId="57" xfId="138" applyNumberFormat="1" applyFont="1" applyBorder="1" applyAlignment="1">
      <alignment horizontal="center" vertical="center"/>
      <protection/>
    </xf>
    <xf numFmtId="0" fontId="2" fillId="0" borderId="47" xfId="138" applyFont="1" applyBorder="1" applyAlignment="1">
      <alignment horizontal="left"/>
      <protection/>
    </xf>
    <xf numFmtId="0" fontId="33" fillId="0" borderId="0" xfId="137" applyFont="1" applyBorder="1" applyAlignment="1">
      <alignment horizontal="center"/>
      <protection/>
    </xf>
    <xf numFmtId="0" fontId="34" fillId="0" borderId="0" xfId="137" applyFont="1" applyBorder="1" applyAlignment="1">
      <alignment/>
      <protection/>
    </xf>
    <xf numFmtId="0" fontId="33" fillId="0" borderId="0" xfId="137" applyFont="1" applyBorder="1" applyAlignment="1">
      <alignment/>
      <protection/>
    </xf>
    <xf numFmtId="14" fontId="3" fillId="0" borderId="53" xfId="138" applyNumberFormat="1" applyFont="1" applyBorder="1" applyAlignment="1">
      <alignment vertical="center"/>
      <protection/>
    </xf>
    <xf numFmtId="14" fontId="3" fillId="0" borderId="49" xfId="138" applyNumberFormat="1" applyFont="1" applyBorder="1" applyAlignment="1">
      <alignment vertical="center"/>
      <protection/>
    </xf>
    <xf numFmtId="0" fontId="3" fillId="0" borderId="53" xfId="138" applyNumberFormat="1" applyFont="1" applyBorder="1" applyAlignment="1">
      <alignment vertical="center"/>
      <protection/>
    </xf>
    <xf numFmtId="0" fontId="3" fillId="0" borderId="53" xfId="137" applyFont="1" applyBorder="1" applyAlignment="1">
      <alignment/>
      <protection/>
    </xf>
    <xf numFmtId="0" fontId="3" fillId="0" borderId="49" xfId="137" applyFont="1" applyBorder="1" applyAlignment="1">
      <alignment/>
      <protection/>
    </xf>
    <xf numFmtId="0" fontId="3" fillId="0" borderId="51" xfId="137" applyFont="1" applyBorder="1" applyAlignment="1">
      <alignment/>
      <protection/>
    </xf>
    <xf numFmtId="0" fontId="3" fillId="0" borderId="50" xfId="137" applyFont="1" applyBorder="1" applyAlignment="1">
      <alignment/>
      <protection/>
    </xf>
    <xf numFmtId="0" fontId="3" fillId="0" borderId="49" xfId="138" applyNumberFormat="1" applyFont="1" applyBorder="1" applyAlignment="1">
      <alignment vertical="center"/>
      <protection/>
    </xf>
    <xf numFmtId="0" fontId="2" fillId="0" borderId="56" xfId="138" applyFont="1" applyBorder="1" applyAlignment="1">
      <alignment horizontal="left"/>
      <protection/>
    </xf>
    <xf numFmtId="0" fontId="3" fillId="0" borderId="57" xfId="137" applyFont="1" applyFill="1" applyBorder="1" applyAlignment="1">
      <alignment horizontal="center"/>
      <protection/>
    </xf>
    <xf numFmtId="14" fontId="3" fillId="0" borderId="57" xfId="137" applyNumberFormat="1" applyFont="1" applyFill="1" applyBorder="1" applyAlignment="1">
      <alignment horizontal="center"/>
      <protection/>
    </xf>
    <xf numFmtId="17" fontId="2" fillId="0" borderId="54" xfId="138" applyNumberFormat="1" applyFont="1" applyBorder="1" applyAlignment="1">
      <alignment horizontal="left"/>
      <protection/>
    </xf>
    <xf numFmtId="4" fontId="33" fillId="0" borderId="58" xfId="137" applyNumberFormat="1" applyFont="1" applyBorder="1" applyAlignment="1">
      <alignment/>
      <protection/>
    </xf>
    <xf numFmtId="4" fontId="33" fillId="0" borderId="59" xfId="137" applyNumberFormat="1" applyFont="1" applyBorder="1" applyAlignment="1">
      <alignment/>
      <protection/>
    </xf>
    <xf numFmtId="4" fontId="4" fillId="42" borderId="43" xfId="137" applyNumberFormat="1" applyFont="1" applyFill="1" applyBorder="1" applyAlignment="1" applyProtection="1">
      <alignment vertical="center" wrapText="1"/>
      <protection locked="0"/>
    </xf>
    <xf numFmtId="0" fontId="2" fillId="0" borderId="51" xfId="137" applyFont="1" applyFill="1" applyBorder="1" applyAlignment="1">
      <alignment horizontal="center"/>
      <protection/>
    </xf>
    <xf numFmtId="0" fontId="2" fillId="0" borderId="0" xfId="137" applyFont="1" applyFill="1" applyBorder="1" applyAlignment="1">
      <alignment horizontal="center"/>
      <protection/>
    </xf>
    <xf numFmtId="0" fontId="34" fillId="0" borderId="54" xfId="142" applyFont="1" applyBorder="1">
      <alignment/>
      <protection/>
    </xf>
    <xf numFmtId="0" fontId="34" fillId="0" borderId="47" xfId="142" applyFont="1" applyBorder="1">
      <alignment/>
      <protection/>
    </xf>
    <xf numFmtId="0" fontId="4" fillId="42" borderId="60" xfId="142" applyFont="1" applyFill="1" applyBorder="1" applyAlignment="1">
      <alignment horizontal="center"/>
      <protection/>
    </xf>
    <xf numFmtId="0" fontId="3" fillId="42" borderId="61" xfId="139" applyFont="1" applyFill="1" applyBorder="1" applyAlignment="1">
      <alignment vertical="distributed" wrapText="1"/>
      <protection/>
    </xf>
    <xf numFmtId="0" fontId="4" fillId="0" borderId="62" xfId="141" applyFont="1" applyFill="1" applyBorder="1" applyAlignment="1">
      <alignment horizontal="center" vertical="distributed" wrapText="1"/>
      <protection/>
    </xf>
    <xf numFmtId="0" fontId="5" fillId="0" borderId="63" xfId="142" applyFont="1" applyBorder="1" applyAlignment="1">
      <alignment horizontal="center"/>
      <protection/>
    </xf>
    <xf numFmtId="0" fontId="5" fillId="0" borderId="64" xfId="142" applyFont="1" applyBorder="1" applyAlignment="1">
      <alignment horizontal="justify" vertical="distributed" wrapText="1"/>
      <protection/>
    </xf>
    <xf numFmtId="0" fontId="5" fillId="0" borderId="65" xfId="142" applyFont="1" applyBorder="1" applyAlignment="1">
      <alignment horizontal="center"/>
      <protection/>
    </xf>
    <xf numFmtId="0" fontId="5" fillId="0" borderId="66" xfId="142" applyFont="1" applyBorder="1" applyAlignment="1">
      <alignment horizontal="justify" vertical="distributed" wrapText="1"/>
      <protection/>
    </xf>
    <xf numFmtId="0" fontId="0" fillId="0" borderId="50" xfId="142" applyBorder="1">
      <alignment/>
      <protection/>
    </xf>
    <xf numFmtId="0" fontId="0" fillId="0" borderId="51" xfId="142" applyBorder="1">
      <alignment/>
      <protection/>
    </xf>
    <xf numFmtId="0" fontId="4" fillId="42" borderId="63" xfId="142" applyFont="1" applyFill="1" applyBorder="1" applyAlignment="1">
      <alignment horizontal="center"/>
      <protection/>
    </xf>
    <xf numFmtId="0" fontId="3" fillId="42" borderId="64" xfId="139" applyFont="1" applyFill="1" applyBorder="1" applyAlignment="1">
      <alignment vertical="distributed" wrapText="1"/>
      <protection/>
    </xf>
    <xf numFmtId="0" fontId="5" fillId="0" borderId="63" xfId="142" applyFont="1" applyFill="1" applyBorder="1" applyAlignment="1">
      <alignment horizontal="center"/>
      <protection/>
    </xf>
    <xf numFmtId="0" fontId="5" fillId="0" borderId="64" xfId="142" applyNumberFormat="1" applyFont="1" applyBorder="1" applyAlignment="1">
      <alignment horizontal="justify" vertical="distributed" wrapText="1"/>
      <protection/>
    </xf>
    <xf numFmtId="4" fontId="2" fillId="0" borderId="47" xfId="137" applyNumberFormat="1" applyFont="1" applyBorder="1" applyAlignment="1" applyProtection="1">
      <alignment vertical="center"/>
      <protection locked="0"/>
    </xf>
    <xf numFmtId="0" fontId="6" fillId="30" borderId="34" xfId="142" applyFont="1" applyFill="1" applyBorder="1" applyAlignment="1">
      <alignment horizontal="center"/>
      <protection/>
    </xf>
    <xf numFmtId="0" fontId="6" fillId="30" borderId="36" xfId="142" applyFont="1" applyFill="1" applyBorder="1" applyAlignment="1">
      <alignment horizontal="center"/>
      <protection/>
    </xf>
    <xf numFmtId="0" fontId="32" fillId="0" borderId="54" xfId="137" applyFont="1" applyFill="1" applyBorder="1" applyAlignment="1">
      <alignment horizontal="center"/>
      <protection/>
    </xf>
    <xf numFmtId="0" fontId="32" fillId="0" borderId="67" xfId="137" applyFont="1" applyFill="1" applyBorder="1" applyAlignment="1">
      <alignment horizontal="center"/>
      <protection/>
    </xf>
    <xf numFmtId="0" fontId="32" fillId="0" borderId="47" xfId="137" applyFont="1" applyFill="1" applyBorder="1" applyAlignment="1">
      <alignment horizontal="center"/>
      <protection/>
    </xf>
    <xf numFmtId="0" fontId="4" fillId="0" borderId="42" xfId="137" applyFont="1" applyBorder="1" applyAlignment="1">
      <alignment horizontal="right" vertical="top" wrapText="1"/>
      <protection/>
    </xf>
    <xf numFmtId="0" fontId="3" fillId="0" borderId="40" xfId="137" applyFont="1" applyBorder="1" applyAlignment="1">
      <alignment horizontal="right" vertical="top" wrapText="1"/>
      <protection/>
    </xf>
    <xf numFmtId="0" fontId="3" fillId="0" borderId="41" xfId="137" applyFont="1" applyBorder="1" applyAlignment="1">
      <alignment horizontal="right" vertical="top" wrapText="1"/>
      <protection/>
    </xf>
    <xf numFmtId="0" fontId="4" fillId="0" borderId="41" xfId="137" applyFont="1" applyBorder="1" applyAlignment="1">
      <alignment horizontal="right" vertical="top" wrapText="1"/>
      <protection/>
    </xf>
    <xf numFmtId="14" fontId="3" fillId="0" borderId="49" xfId="137" applyNumberFormat="1" applyFont="1" applyBorder="1" applyAlignment="1">
      <alignment horizontal="center"/>
      <protection/>
    </xf>
    <xf numFmtId="0" fontId="3" fillId="0" borderId="53" xfId="137" applyFont="1" applyBorder="1" applyAlignment="1">
      <alignment horizontal="center"/>
      <protection/>
    </xf>
    <xf numFmtId="0" fontId="3" fillId="0" borderId="49" xfId="137" applyFont="1" applyBorder="1" applyAlignment="1">
      <alignment horizontal="center"/>
      <protection/>
    </xf>
    <xf numFmtId="0" fontId="3" fillId="0" borderId="50" xfId="137" applyFont="1" applyBorder="1" applyAlignment="1">
      <alignment horizontal="center"/>
      <protection/>
    </xf>
    <xf numFmtId="0" fontId="3" fillId="0" borderId="51" xfId="137" applyFont="1" applyBorder="1" applyAlignment="1">
      <alignment horizontal="center"/>
      <protection/>
    </xf>
    <xf numFmtId="0" fontId="3" fillId="0" borderId="49" xfId="137" applyFont="1" applyFill="1" applyBorder="1" applyAlignment="1">
      <alignment horizontal="center"/>
      <protection/>
    </xf>
    <xf numFmtId="0" fontId="3" fillId="0" borderId="53" xfId="137" applyFont="1" applyFill="1" applyBorder="1" applyAlignment="1">
      <alignment horizontal="center"/>
      <protection/>
    </xf>
    <xf numFmtId="4" fontId="3" fillId="41" borderId="39" xfId="136" applyNumberFormat="1" applyFont="1" applyFill="1" applyBorder="1" applyAlignment="1">
      <alignment horizontal="center" vertical="distributed" wrapText="1"/>
      <protection/>
    </xf>
    <xf numFmtId="4" fontId="3" fillId="41" borderId="38" xfId="136" applyNumberFormat="1" applyFont="1" applyFill="1" applyBorder="1" applyAlignment="1">
      <alignment horizontal="center" vertical="distributed" wrapText="1"/>
      <protection/>
    </xf>
    <xf numFmtId="0" fontId="4" fillId="11" borderId="39" xfId="141" applyFont="1" applyFill="1" applyBorder="1" applyAlignment="1">
      <alignment horizontal="center" vertical="distributed" wrapText="1"/>
      <protection/>
    </xf>
    <xf numFmtId="0" fontId="4" fillId="11" borderId="37" xfId="141" applyFont="1" applyFill="1" applyBorder="1" applyAlignment="1">
      <alignment horizontal="center" vertical="distributed" wrapText="1"/>
      <protection/>
    </xf>
    <xf numFmtId="0" fontId="4" fillId="0" borderId="68" xfId="141" applyFont="1" applyFill="1" applyBorder="1" applyAlignment="1">
      <alignment horizontal="center" vertical="distributed" wrapText="1"/>
      <protection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ancel 2" xfId="81"/>
    <cellStyle name="Cancel 2 2" xfId="82"/>
    <cellStyle name="Cancel 2_Cronograma" xfId="83"/>
    <cellStyle name="Cancel 4" xfId="84"/>
    <cellStyle name="Cancel_O_Emergencial-1" xfId="85"/>
    <cellStyle name="Célula de Verificação" xfId="86"/>
    <cellStyle name="Célula de Verificação 2" xfId="87"/>
    <cellStyle name="Célula Vinculada" xfId="88"/>
    <cellStyle name="Célula Vinculada 2" xfId="89"/>
    <cellStyle name="Check Cell" xfId="90"/>
    <cellStyle name="Ênfase1" xfId="91"/>
    <cellStyle name="Ênfase1 2" xfId="92"/>
    <cellStyle name="Ênfase2" xfId="93"/>
    <cellStyle name="Ênfase2 2" xfId="94"/>
    <cellStyle name="Ênfase3" xfId="95"/>
    <cellStyle name="Ênfase3 2" xfId="96"/>
    <cellStyle name="Ênfase4" xfId="97"/>
    <cellStyle name="Ênfase4 2" xfId="98"/>
    <cellStyle name="Ênfase5" xfId="99"/>
    <cellStyle name="Ênfase5 2" xfId="100"/>
    <cellStyle name="Ênfase6" xfId="101"/>
    <cellStyle name="Ênfase6 2" xfId="102"/>
    <cellStyle name="Entrada" xfId="103"/>
    <cellStyle name="Entrada 2" xfId="104"/>
    <cellStyle name="Excel Built-in Comma" xfId="105"/>
    <cellStyle name="Excel Built-in Normal" xfId="106"/>
    <cellStyle name="Excel Built-in Separador de milhares_Modelo de planilha orçamento PJ Ceilândia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Hiperlink 2" xfId="114"/>
    <cellStyle name="Hyperlink" xfId="115"/>
    <cellStyle name="Followed Hyperlink" xfId="116"/>
    <cellStyle name="Incorreto" xfId="117"/>
    <cellStyle name="Incorreto 2" xfId="118"/>
    <cellStyle name="Input" xfId="119"/>
    <cellStyle name="Linked Cell" xfId="120"/>
    <cellStyle name="Currency" xfId="121"/>
    <cellStyle name="Currency [0]" xfId="122"/>
    <cellStyle name="Neutra" xfId="123"/>
    <cellStyle name="Neutra 2" xfId="124"/>
    <cellStyle name="Neutral" xfId="125"/>
    <cellStyle name="Normal 2" xfId="126"/>
    <cellStyle name="Normal 2 2" xfId="127"/>
    <cellStyle name="Normal 2 2 2" xfId="128"/>
    <cellStyle name="Normal 2 2_Cronograma" xfId="129"/>
    <cellStyle name="Normal 2 3" xfId="130"/>
    <cellStyle name="Normal 2_CCU's" xfId="131"/>
    <cellStyle name="Normal 202" xfId="132"/>
    <cellStyle name="Normal 3" xfId="133"/>
    <cellStyle name="Normal 4" xfId="134"/>
    <cellStyle name="Normal_Modelo de planilha orçamento PJ Ceilândia" xfId="135"/>
    <cellStyle name="Normal_Orç 037_2009 - Ar Condicionado Salas Técnicas - PJ Sobradinho" xfId="136"/>
    <cellStyle name="Normal_Orç 041_2009 Adaptação Copa PJ Ceilândia" xfId="137"/>
    <cellStyle name="Normal_Orç 041_2009 Adaptação Copa PJ Ceilândia_Orçamento Sintético" xfId="138"/>
    <cellStyle name="Normal_Orç 041_2009 Adaptação Copa PJ Ceilândia_Plan1" xfId="139"/>
    <cellStyle name="Normal_Orçamento estimativo" xfId="140"/>
    <cellStyle name="Normal_Plan1" xfId="141"/>
    <cellStyle name="Normal_Plan1_1 2" xfId="142"/>
    <cellStyle name="Nota" xfId="143"/>
    <cellStyle name="Nota 2" xfId="144"/>
    <cellStyle name="Note" xfId="145"/>
    <cellStyle name="Output" xfId="146"/>
    <cellStyle name="Percent" xfId="147"/>
    <cellStyle name="Saída" xfId="148"/>
    <cellStyle name="Saída 2" xfId="149"/>
    <cellStyle name="Comma" xfId="150"/>
    <cellStyle name="Comma [0]" xfId="151"/>
    <cellStyle name="Separador de milhares 2" xfId="152"/>
    <cellStyle name="Separador de milhares 2 2" xfId="153"/>
    <cellStyle name="Separador de milhares 2 2 2" xfId="154"/>
    <cellStyle name="Separador de milhares 2 2 2 2" xfId="155"/>
    <cellStyle name="Separador de milhares 2 2 3" xfId="156"/>
    <cellStyle name="Separador de milhares 2 2_Cronograma" xfId="157"/>
    <cellStyle name="Separador de milhares 2_CCU's" xfId="158"/>
    <cellStyle name="Separador de milhares 3 2" xfId="159"/>
    <cellStyle name="Separador de milhares 3 2 2" xfId="160"/>
    <cellStyle name="Separador de milhares_Orç 037_2009 - Ar Condicionado Salas Técnicas - PJ Sobradinho" xfId="161"/>
    <cellStyle name="Separador de milhares_Orç 041_2009 Adaptação Copa PJ Ceilândia" xfId="162"/>
    <cellStyle name="Texto de Aviso" xfId="163"/>
    <cellStyle name="Texto de Aviso 2" xfId="164"/>
    <cellStyle name="Texto Explicativo" xfId="165"/>
    <cellStyle name="Texto Explicativo 2" xfId="166"/>
    <cellStyle name="Title" xfId="167"/>
    <cellStyle name="Título" xfId="168"/>
    <cellStyle name="Título 1" xfId="169"/>
    <cellStyle name="Título 1 1" xfId="170"/>
    <cellStyle name="Título 1 1 1" xfId="171"/>
    <cellStyle name="Título 1 1_CCU's" xfId="172"/>
    <cellStyle name="Título 1 2" xfId="173"/>
    <cellStyle name="Título 2" xfId="174"/>
    <cellStyle name="Título 2 2" xfId="175"/>
    <cellStyle name="Título 3" xfId="176"/>
    <cellStyle name="Título 3 2" xfId="177"/>
    <cellStyle name="Título 4" xfId="178"/>
    <cellStyle name="Título 4 2" xfId="179"/>
    <cellStyle name="Título 5" xfId="180"/>
    <cellStyle name="Título 6" xfId="181"/>
    <cellStyle name="Título 7" xfId="182"/>
    <cellStyle name="Total" xfId="183"/>
    <cellStyle name="Total 2" xfId="184"/>
    <cellStyle name="Vírgula 2" xfId="185"/>
    <cellStyle name="Vírgula 2 2" xfId="186"/>
    <cellStyle name="Vírgula 3" xfId="187"/>
    <cellStyle name="Warning Text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www.gessotrevo.com.br/gesso_cola.php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www.gessotrevo.com.br/gesso_cola.php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hyperlink" Target="http://br01.webdms.sika.com/fileshow.do?documentID=49" TargetMode="External" /><Relationship Id="rId11" Type="http://schemas.openxmlformats.org/officeDocument/2006/relationships/hyperlink" Target="http://br01.webdms.sika.com/fileshow.do?documentID=49" TargetMode="External" /><Relationship Id="rId12" Type="http://schemas.openxmlformats.org/officeDocument/2006/relationships/hyperlink" Target="http://br01.webdms.sika.com/fileshow.do?documentID=49" TargetMode="External" /><Relationship Id="rId13" Type="http://schemas.openxmlformats.org/officeDocument/2006/relationships/hyperlink" Target="http://br01.webdms.sika.com/fileshow.do?documentID=49" TargetMode="External" /><Relationship Id="rId14" Type="http://schemas.openxmlformats.org/officeDocument/2006/relationships/hyperlink" Target="http://br01.webdms.sika.com/fileshow.do?documentID=49" TargetMode="External" /><Relationship Id="rId15" Type="http://schemas.openxmlformats.org/officeDocument/2006/relationships/hyperlink" Target="http://br01.webdms.sika.com/fileshow.do?documentID=49" TargetMode="External" /><Relationship Id="rId16" Type="http://schemas.openxmlformats.org/officeDocument/2006/relationships/hyperlink" Target="http://br01.webdms.sika.com/fileshow.do?documentID=49" TargetMode="External" /><Relationship Id="rId17" Type="http://schemas.openxmlformats.org/officeDocument/2006/relationships/hyperlink" Target="http://br01.webdms.sika.com/fileshow.do?documentID=49" TargetMode="External" /><Relationship Id="rId18" Type="http://schemas.openxmlformats.org/officeDocument/2006/relationships/hyperlink" Target="http://br01.webdms.sika.com/fileshow.do?documentID=49" TargetMode="External" /><Relationship Id="rId19" Type="http://schemas.openxmlformats.org/officeDocument/2006/relationships/hyperlink" Target="http://br01.webdms.sika.com/fileshow.do?documentID=49" TargetMode="External" /><Relationship Id="rId20" Type="http://schemas.openxmlformats.org/officeDocument/2006/relationships/hyperlink" Target="http://br01.webdms.sika.com/fileshow.do?documentID=49" TargetMode="External" /><Relationship Id="rId21" Type="http://schemas.openxmlformats.org/officeDocument/2006/relationships/hyperlink" Target="http://br01.webdms.sika.com/fileshow.do?documentID=49" TargetMode="External" /><Relationship Id="rId22" Type="http://schemas.openxmlformats.org/officeDocument/2006/relationships/hyperlink" Target="http://br01.webdms.sika.com/fileshow.do?documentID=49" TargetMode="External" /><Relationship Id="rId23" Type="http://schemas.openxmlformats.org/officeDocument/2006/relationships/hyperlink" Target="http://br01.webdms.sika.com/fileshow.do?documentID=49" TargetMode="External" /><Relationship Id="rId24" Type="http://schemas.openxmlformats.org/officeDocument/2006/relationships/hyperlink" Target="http://br01.webdms.sika.com/fileshow.do?documentID=49" TargetMode="External" /><Relationship Id="rId25" Type="http://schemas.openxmlformats.org/officeDocument/2006/relationships/hyperlink" Target="http://br01.webdms.sika.com/fileshow.do?documentID=49" TargetMode="External" /><Relationship Id="rId26" Type="http://schemas.openxmlformats.org/officeDocument/2006/relationships/hyperlink" Target="http://br01.webdms.sika.com/fileshow.do?documentID=49" TargetMode="External" /><Relationship Id="rId27" Type="http://schemas.openxmlformats.org/officeDocument/2006/relationships/hyperlink" Target="http://br01.webdms.sika.com/fileshow.do?documentID=49" TargetMode="External" /><Relationship Id="rId28" Type="http://schemas.openxmlformats.org/officeDocument/2006/relationships/hyperlink" Target="http://br01.webdms.sika.com/fileshow.do?documentID=49" TargetMode="External" /><Relationship Id="rId29" Type="http://schemas.openxmlformats.org/officeDocument/2006/relationships/hyperlink" Target="http://br01.webdms.sika.com/fileshow.do?documentID=49" TargetMode="External" /><Relationship Id="rId30" Type="http://schemas.openxmlformats.org/officeDocument/2006/relationships/hyperlink" Target="http://br01.webdms.sika.com/fileshow.do?documentID=49" TargetMode="External" /><Relationship Id="rId31" Type="http://schemas.openxmlformats.org/officeDocument/2006/relationships/hyperlink" Target="http://br01.webdms.sika.com/fileshow.do?documentID=49" TargetMode="External" /><Relationship Id="rId32" Type="http://schemas.openxmlformats.org/officeDocument/2006/relationships/hyperlink" Target="http://br01.webdms.sika.com/fileshow.do?documentID=49" TargetMode="External" /><Relationship Id="rId33" Type="http://schemas.openxmlformats.org/officeDocument/2006/relationships/hyperlink" Target="http://br01.webdms.sika.com/fileshow.do?documentID=49" TargetMode="External" /><Relationship Id="rId34" Type="http://schemas.openxmlformats.org/officeDocument/2006/relationships/hyperlink" Target="http://br01.webdms.sika.com/fileshow.do?documentID=49" TargetMode="External" /><Relationship Id="rId35" Type="http://schemas.openxmlformats.org/officeDocument/2006/relationships/hyperlink" Target="http://br01.webdms.sika.com/fileshow.do?documentID=49" TargetMode="External" /><Relationship Id="rId36" Type="http://schemas.openxmlformats.org/officeDocument/2006/relationships/hyperlink" Target="http://br01.webdms.sika.com/fileshow.do?documentID=49" TargetMode="External" /><Relationship Id="rId37" Type="http://schemas.openxmlformats.org/officeDocument/2006/relationships/hyperlink" Target="http://br01.webdms.sika.com/fileshow.do?documentID=49" TargetMode="External" /><Relationship Id="rId38" Type="http://schemas.openxmlformats.org/officeDocument/2006/relationships/hyperlink" Target="http://br01.webdms.sika.com/fileshow.do?documentID=49" TargetMode="External" /><Relationship Id="rId39" Type="http://schemas.openxmlformats.org/officeDocument/2006/relationships/hyperlink" Target="http://br01.webdms.sika.com/fileshow.do?documentID=49" TargetMode="External" /><Relationship Id="rId40" Type="http://schemas.openxmlformats.org/officeDocument/2006/relationships/hyperlink" Target="http://br01.webdms.sika.com/fileshow.do?documentID=49" TargetMode="External" /><Relationship Id="rId41" Type="http://schemas.openxmlformats.org/officeDocument/2006/relationships/hyperlink" Target="http://br01.webdms.sika.com/fileshow.do?documentID=49" TargetMode="External" /><Relationship Id="rId42" Type="http://schemas.openxmlformats.org/officeDocument/2006/relationships/hyperlink" Target="http://br01.webdms.sika.com/fileshow.do?documentID=49" TargetMode="External" /><Relationship Id="rId43" Type="http://schemas.openxmlformats.org/officeDocument/2006/relationships/hyperlink" Target="http://br01.webdms.sika.com/fileshow.do?documentID=49" TargetMode="External" /><Relationship Id="rId44" Type="http://schemas.openxmlformats.org/officeDocument/2006/relationships/hyperlink" Target="http://br01.webdms.sika.com/fileshow.do?documentID=49" TargetMode="External" /><Relationship Id="rId45" Type="http://schemas.openxmlformats.org/officeDocument/2006/relationships/hyperlink" Target="http://br01.webdms.sika.com/fileshow.do?documentID=49" TargetMode="External" /><Relationship Id="rId46" Type="http://schemas.openxmlformats.org/officeDocument/2006/relationships/hyperlink" Target="http://br01.webdms.sika.com/fileshow.do?documentID=49" TargetMode="External" /><Relationship Id="rId47" Type="http://schemas.openxmlformats.org/officeDocument/2006/relationships/hyperlink" Target="http://br01.webdms.sika.com/fileshow.do?documentID=49" TargetMode="External" /><Relationship Id="rId48" Type="http://schemas.openxmlformats.org/officeDocument/2006/relationships/hyperlink" Target="http://br01.webdms.sika.com/fileshow.do?documentID=49" TargetMode="External" /><Relationship Id="rId49" Type="http://schemas.openxmlformats.org/officeDocument/2006/relationships/hyperlink" Target="http://br01.webdms.sika.com/fileshow.do?documentID=49" TargetMode="External" /><Relationship Id="rId50" Type="http://schemas.openxmlformats.org/officeDocument/2006/relationships/hyperlink" Target="http://br01.webdms.sika.com/fileshow.do?documentID=49" TargetMode="External" /><Relationship Id="rId51" Type="http://schemas.openxmlformats.org/officeDocument/2006/relationships/hyperlink" Target="http://br01.webdms.sika.com/fileshow.do?documentID=49" TargetMode="External" /><Relationship Id="rId52" Type="http://schemas.openxmlformats.org/officeDocument/2006/relationships/hyperlink" Target="http://br01.webdms.sika.com/fileshow.do?documentID=49" TargetMode="External" /><Relationship Id="rId53" Type="http://schemas.openxmlformats.org/officeDocument/2006/relationships/hyperlink" Target="http://br01.webdms.sika.com/fileshow.do?documentID=49" TargetMode="External" /><Relationship Id="rId54" Type="http://schemas.openxmlformats.org/officeDocument/2006/relationships/hyperlink" Target="http://br01.webdms.sika.com/fileshow.do?documentID=49" TargetMode="External" /><Relationship Id="rId55" Type="http://schemas.openxmlformats.org/officeDocument/2006/relationships/hyperlink" Target="http://br01.webdms.sika.com/fileshow.do?documentID=49" TargetMode="External" /><Relationship Id="rId56" Type="http://schemas.openxmlformats.org/officeDocument/2006/relationships/hyperlink" Target="http://br01.webdms.sika.com/fileshow.do?documentID=49" TargetMode="External" /><Relationship Id="rId57" Type="http://schemas.openxmlformats.org/officeDocument/2006/relationships/hyperlink" Target="http://br01.webdms.sika.com/fileshow.do?documentID=49" TargetMode="External" /><Relationship Id="rId58" Type="http://schemas.openxmlformats.org/officeDocument/2006/relationships/hyperlink" Target="http://br01.webdms.sika.com/fileshow.do?documentID=49" TargetMode="External" /><Relationship Id="rId59" Type="http://schemas.openxmlformats.org/officeDocument/2006/relationships/hyperlink" Target="http://br01.webdms.sika.com/fileshow.do?documentID=49" TargetMode="External" /><Relationship Id="rId60" Type="http://schemas.openxmlformats.org/officeDocument/2006/relationships/hyperlink" Target="http://br01.webdms.sika.com/fileshow.do?documentID=49" TargetMode="External" /><Relationship Id="rId61" Type="http://schemas.openxmlformats.org/officeDocument/2006/relationships/hyperlink" Target="http://br01.webdms.sika.com/fileshow.do?documentID=49" TargetMode="External" /><Relationship Id="rId62" Type="http://schemas.openxmlformats.org/officeDocument/2006/relationships/hyperlink" Target="http://br01.webdms.sika.com/fileshow.do?documentID=49" TargetMode="External" /><Relationship Id="rId63" Type="http://schemas.openxmlformats.org/officeDocument/2006/relationships/comments" Target="../comments3.xml" /><Relationship Id="rId64" Type="http://schemas.openxmlformats.org/officeDocument/2006/relationships/vmlDrawing" Target="../drawings/vmlDrawing1.vml" /><Relationship Id="rId6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hyperlink" Target="http://br01.webdms.sika.com/fileshow.do?documentID=49" TargetMode="External" /><Relationship Id="rId11" Type="http://schemas.openxmlformats.org/officeDocument/2006/relationships/hyperlink" Target="http://br01.webdms.sika.com/fileshow.do?documentID=49" TargetMode="External" /><Relationship Id="rId12" Type="http://schemas.openxmlformats.org/officeDocument/2006/relationships/hyperlink" Target="http://br01.webdms.sika.com/fileshow.do?documentID=49" TargetMode="External" /><Relationship Id="rId13" Type="http://schemas.openxmlformats.org/officeDocument/2006/relationships/hyperlink" Target="http://br01.webdms.sika.com/fileshow.do?documentID=49" TargetMode="External" /><Relationship Id="rId14" Type="http://schemas.openxmlformats.org/officeDocument/2006/relationships/hyperlink" Target="http://br01.webdms.sika.com/fileshow.do?documentID=49" TargetMode="External" /><Relationship Id="rId15" Type="http://schemas.openxmlformats.org/officeDocument/2006/relationships/hyperlink" Target="http://br01.webdms.sika.com/fileshow.do?documentID=49" TargetMode="External" /><Relationship Id="rId16" Type="http://schemas.openxmlformats.org/officeDocument/2006/relationships/hyperlink" Target="http://br01.webdms.sika.com/fileshow.do?documentID=49" TargetMode="External" /><Relationship Id="rId17" Type="http://schemas.openxmlformats.org/officeDocument/2006/relationships/hyperlink" Target="http://br01.webdms.sika.com/fileshow.do?documentID=49" TargetMode="External" /><Relationship Id="rId18" Type="http://schemas.openxmlformats.org/officeDocument/2006/relationships/hyperlink" Target="http://br01.webdms.sika.com/fileshow.do?documentID=49" TargetMode="External" /><Relationship Id="rId19" Type="http://schemas.openxmlformats.org/officeDocument/2006/relationships/hyperlink" Target="http://br01.webdms.sika.com/fileshow.do?documentID=49" TargetMode="External" /><Relationship Id="rId20" Type="http://schemas.openxmlformats.org/officeDocument/2006/relationships/hyperlink" Target="http://br01.webdms.sika.com/fileshow.do?documentID=49" TargetMode="External" /><Relationship Id="rId21" Type="http://schemas.openxmlformats.org/officeDocument/2006/relationships/hyperlink" Target="http://br01.webdms.sika.com/fileshow.do?documentID=49" TargetMode="External" /><Relationship Id="rId22" Type="http://schemas.openxmlformats.org/officeDocument/2006/relationships/hyperlink" Target="http://br01.webdms.sika.com/fileshow.do?documentID=49" TargetMode="External" /><Relationship Id="rId23" Type="http://schemas.openxmlformats.org/officeDocument/2006/relationships/hyperlink" Target="http://br01.webdms.sika.com/fileshow.do?documentID=49" TargetMode="External" /><Relationship Id="rId24" Type="http://schemas.openxmlformats.org/officeDocument/2006/relationships/hyperlink" Target="http://br01.webdms.sika.com/fileshow.do?documentID=49" TargetMode="External" /><Relationship Id="rId25" Type="http://schemas.openxmlformats.org/officeDocument/2006/relationships/hyperlink" Target="http://br01.webdms.sika.com/fileshow.do?documentID=49" TargetMode="External" /><Relationship Id="rId26" Type="http://schemas.openxmlformats.org/officeDocument/2006/relationships/hyperlink" Target="http://br01.webdms.sika.com/fileshow.do?documentID=49" TargetMode="External" /><Relationship Id="rId27" Type="http://schemas.openxmlformats.org/officeDocument/2006/relationships/hyperlink" Target="http://www.gessotrevo.com.br/gesso_cola.php" TargetMode="External" /><Relationship Id="rId28" Type="http://schemas.openxmlformats.org/officeDocument/2006/relationships/hyperlink" Target="http://br01.webdms.sika.com/fileshow.do?documentID=49" TargetMode="External" /><Relationship Id="rId29" Type="http://schemas.openxmlformats.org/officeDocument/2006/relationships/hyperlink" Target="http://br01.webdms.sika.com/fileshow.do?documentID=49" TargetMode="External" /><Relationship Id="rId30" Type="http://schemas.openxmlformats.org/officeDocument/2006/relationships/hyperlink" Target="http://www.gessotrevo.com.br/gesso_cola.php" TargetMode="External" /><Relationship Id="rId31" Type="http://schemas.openxmlformats.org/officeDocument/2006/relationships/hyperlink" Target="http://br01.webdms.sika.com/fileshow.do?documentID=49" TargetMode="External" /><Relationship Id="rId32" Type="http://schemas.openxmlformats.org/officeDocument/2006/relationships/hyperlink" Target="http://br01.webdms.sika.com/fileshow.do?documentID=49" TargetMode="External" /><Relationship Id="rId33" Type="http://schemas.openxmlformats.org/officeDocument/2006/relationships/hyperlink" Target="http://www.gessotrevo.com.br/gesso_cola.php" TargetMode="External" /><Relationship Id="rId34" Type="http://schemas.openxmlformats.org/officeDocument/2006/relationships/hyperlink" Target="http://br01.webdms.sika.com/fileshow.do?documentID=49" TargetMode="External" /><Relationship Id="rId35" Type="http://schemas.openxmlformats.org/officeDocument/2006/relationships/hyperlink" Target="http://br01.webdms.sika.com/fileshow.do?documentID=49" TargetMode="External" /><Relationship Id="rId36" Type="http://schemas.openxmlformats.org/officeDocument/2006/relationships/hyperlink" Target="http://www.gessotrevo.com.br/gesso_cola.php" TargetMode="External" /><Relationship Id="rId37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8515625" style="0" customWidth="1"/>
    <col min="2" max="2" width="84.28125" style="0" customWidth="1"/>
  </cols>
  <sheetData>
    <row r="1" spans="1:2" ht="12.75">
      <c r="A1" s="342" t="s">
        <v>209</v>
      </c>
      <c r="B1" s="343"/>
    </row>
    <row r="2" spans="1:2" ht="12.75">
      <c r="A2" s="326"/>
      <c r="B2" s="327"/>
    </row>
    <row r="3" spans="1:2" ht="12.75">
      <c r="A3" s="328"/>
      <c r="B3" s="329" t="s">
        <v>210</v>
      </c>
    </row>
    <row r="4" spans="1:2" ht="33.75">
      <c r="A4" s="331">
        <v>1</v>
      </c>
      <c r="B4" s="332" t="s">
        <v>211</v>
      </c>
    </row>
    <row r="5" spans="1:2" ht="12.75">
      <c r="A5" s="331">
        <v>2</v>
      </c>
      <c r="B5" s="332" t="s">
        <v>212</v>
      </c>
    </row>
    <row r="6" spans="1:2" ht="22.5">
      <c r="A6" s="331" t="s">
        <v>213</v>
      </c>
      <c r="B6" s="332" t="s">
        <v>214</v>
      </c>
    </row>
    <row r="7" spans="1:2" ht="22.5">
      <c r="A7" s="331" t="s">
        <v>215</v>
      </c>
      <c r="B7" s="332" t="s">
        <v>216</v>
      </c>
    </row>
    <row r="8" spans="1:2" ht="22.5">
      <c r="A8" s="331" t="s">
        <v>217</v>
      </c>
      <c r="B8" s="332" t="s">
        <v>218</v>
      </c>
    </row>
    <row r="9" spans="1:2" ht="12.75">
      <c r="A9" s="331" t="s">
        <v>219</v>
      </c>
      <c r="B9" s="332" t="s">
        <v>220</v>
      </c>
    </row>
    <row r="10" spans="1:2" ht="22.5">
      <c r="A10" s="333" t="s">
        <v>221</v>
      </c>
      <c r="B10" s="334" t="s">
        <v>222</v>
      </c>
    </row>
    <row r="11" spans="1:2" ht="12.75">
      <c r="A11" s="335"/>
      <c r="B11" s="336"/>
    </row>
    <row r="12" spans="1:2" ht="12.75">
      <c r="A12" s="328" t="s">
        <v>156</v>
      </c>
      <c r="B12" s="329" t="s">
        <v>223</v>
      </c>
    </row>
    <row r="13" spans="1:2" ht="22.5">
      <c r="A13" s="331" t="s">
        <v>122</v>
      </c>
      <c r="B13" s="332" t="s">
        <v>224</v>
      </c>
    </row>
    <row r="14" spans="1:2" ht="22.5">
      <c r="A14" s="331" t="s">
        <v>140</v>
      </c>
      <c r="B14" s="332" t="s">
        <v>225</v>
      </c>
    </row>
    <row r="15" spans="1:2" ht="12.75">
      <c r="A15" s="337" t="s">
        <v>59</v>
      </c>
      <c r="B15" s="338" t="s">
        <v>226</v>
      </c>
    </row>
    <row r="16" spans="1:2" ht="22.5">
      <c r="A16" s="331" t="s">
        <v>132</v>
      </c>
      <c r="B16" s="332" t="s">
        <v>227</v>
      </c>
    </row>
    <row r="17" spans="1:2" ht="22.5">
      <c r="A17" s="331" t="s">
        <v>160</v>
      </c>
      <c r="B17" s="332" t="s">
        <v>228</v>
      </c>
    </row>
    <row r="18" spans="1:2" ht="22.5">
      <c r="A18" s="331" t="s">
        <v>162</v>
      </c>
      <c r="B18" s="332" t="s">
        <v>229</v>
      </c>
    </row>
    <row r="19" spans="1:2" ht="12.75">
      <c r="A19" s="337" t="s">
        <v>72</v>
      </c>
      <c r="B19" s="338" t="s">
        <v>230</v>
      </c>
    </row>
    <row r="20" spans="1:2" ht="12.75">
      <c r="A20" s="331" t="s">
        <v>62</v>
      </c>
      <c r="B20" s="332" t="s">
        <v>231</v>
      </c>
    </row>
    <row r="21" spans="1:2" ht="22.5">
      <c r="A21" s="339" t="s">
        <v>64</v>
      </c>
      <c r="B21" s="340" t="s">
        <v>232</v>
      </c>
    </row>
    <row r="22" spans="1:2" ht="22.5">
      <c r="A22" s="331" t="s">
        <v>66</v>
      </c>
      <c r="B22" s="340" t="s">
        <v>233</v>
      </c>
    </row>
    <row r="23" spans="1:2" ht="12.75">
      <c r="A23" s="337" t="s">
        <v>234</v>
      </c>
      <c r="B23" s="338" t="s">
        <v>235</v>
      </c>
    </row>
    <row r="24" spans="1:2" ht="33.75">
      <c r="A24" s="331" t="s">
        <v>74</v>
      </c>
      <c r="B24" s="332" t="s">
        <v>236</v>
      </c>
    </row>
    <row r="25" spans="1:2" ht="22.5">
      <c r="A25" s="331" t="s">
        <v>76</v>
      </c>
      <c r="B25" s="332" t="s">
        <v>237</v>
      </c>
    </row>
    <row r="26" spans="1:2" ht="12.75">
      <c r="A26" s="331" t="s">
        <v>238</v>
      </c>
      <c r="B26" s="332" t="s">
        <v>239</v>
      </c>
    </row>
    <row r="27" spans="1:2" ht="12.75">
      <c r="A27" s="337" t="s">
        <v>240</v>
      </c>
      <c r="B27" s="338" t="s">
        <v>241</v>
      </c>
    </row>
    <row r="28" spans="1:2" ht="22.5">
      <c r="A28" s="333" t="s">
        <v>242</v>
      </c>
      <c r="B28" s="334" t="s">
        <v>243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SheetLayoutView="100" zoomScalePageLayoutView="0" workbookViewId="0" topLeftCell="A1">
      <pane xSplit="8" ySplit="9" topLeftCell="I2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2" sqref="C22"/>
    </sheetView>
  </sheetViews>
  <sheetFormatPr defaultColWidth="9.28125" defaultRowHeight="12.75"/>
  <cols>
    <col min="1" max="1" width="12.7109375" style="1" customWidth="1"/>
    <col min="2" max="2" width="8.7109375" style="5" customWidth="1"/>
    <col min="3" max="3" width="37.7109375" style="1" customWidth="1"/>
    <col min="4" max="4" width="6.7109375" style="5" customWidth="1"/>
    <col min="5" max="5" width="9.7109375" style="22" customWidth="1"/>
    <col min="6" max="6" width="9.7109375" style="209" customWidth="1"/>
    <col min="7" max="7" width="11.7109375" style="22" customWidth="1"/>
    <col min="8" max="8" width="9.421875" style="3" customWidth="1"/>
    <col min="9" max="16384" width="9.28125" style="4" customWidth="1"/>
  </cols>
  <sheetData>
    <row r="1" spans="1:7" ht="18.75">
      <c r="A1" s="344" t="s">
        <v>178</v>
      </c>
      <c r="B1" s="345"/>
      <c r="C1" s="345"/>
      <c r="D1" s="345"/>
      <c r="E1" s="346"/>
      <c r="F1" s="303" t="s">
        <v>197</v>
      </c>
      <c r="G1" s="287"/>
    </row>
    <row r="2" spans="1:8" s="60" customFormat="1" ht="11.25">
      <c r="A2" s="291" t="s">
        <v>193</v>
      </c>
      <c r="B2" s="292"/>
      <c r="C2" s="293"/>
      <c r="D2" s="292"/>
      <c r="E2" s="294"/>
      <c r="F2" s="315"/>
      <c r="G2" s="314"/>
      <c r="H2" s="126"/>
    </row>
    <row r="3" spans="1:8" s="60" customFormat="1" ht="11.25">
      <c r="A3" s="295" t="s">
        <v>205</v>
      </c>
      <c r="B3" s="296"/>
      <c r="C3" s="297"/>
      <c r="D3" s="298"/>
      <c r="E3" s="299"/>
      <c r="F3" s="315"/>
      <c r="G3" s="314"/>
      <c r="H3" s="82"/>
    </row>
    <row r="4" spans="1:8" s="60" customFormat="1" ht="11.25" customHeight="1">
      <c r="A4" s="300" t="s">
        <v>198</v>
      </c>
      <c r="B4" s="301"/>
      <c r="C4" s="302" t="s">
        <v>199</v>
      </c>
      <c r="D4" s="300" t="s">
        <v>200</v>
      </c>
      <c r="E4" s="301"/>
      <c r="F4" s="303" t="s">
        <v>201</v>
      </c>
      <c r="G4" s="305"/>
      <c r="H4" s="82"/>
    </row>
    <row r="5" spans="1:8" s="60" customFormat="1" ht="11.25" customHeight="1">
      <c r="A5" s="316"/>
      <c r="B5" s="311"/>
      <c r="C5" s="304"/>
      <c r="D5" s="316"/>
      <c r="E5" s="289"/>
      <c r="F5" s="315"/>
      <c r="G5" s="314"/>
      <c r="H5" s="82"/>
    </row>
    <row r="6" spans="1:8" s="60" customFormat="1" ht="11.25" customHeight="1">
      <c r="A6" s="300" t="s">
        <v>49</v>
      </c>
      <c r="B6" s="301"/>
      <c r="C6" s="302" t="s">
        <v>202</v>
      </c>
      <c r="D6" s="300" t="s">
        <v>203</v>
      </c>
      <c r="E6" s="301"/>
      <c r="F6" s="303" t="s">
        <v>204</v>
      </c>
      <c r="G6" s="305"/>
      <c r="H6" s="82"/>
    </row>
    <row r="7" spans="1:8" s="60" customFormat="1" ht="11.25" customHeight="1">
      <c r="A7" s="310"/>
      <c r="B7" s="309"/>
      <c r="C7" s="304"/>
      <c r="D7" s="316"/>
      <c r="E7" s="289"/>
      <c r="F7" s="313"/>
      <c r="G7" s="312"/>
      <c r="H7" s="82"/>
    </row>
    <row r="8" spans="1:8" s="62" customFormat="1" ht="6.75" customHeight="1">
      <c r="A8" s="273"/>
      <c r="B8" s="273"/>
      <c r="C8" s="273"/>
      <c r="D8" s="273"/>
      <c r="E8" s="274"/>
      <c r="F8" s="275"/>
      <c r="G8" s="274"/>
      <c r="H8" s="61"/>
    </row>
    <row r="9" spans="1:7" ht="22.5">
      <c r="A9" s="23" t="s">
        <v>81</v>
      </c>
      <c r="B9" s="24" t="s">
        <v>82</v>
      </c>
      <c r="C9" s="24" t="s">
        <v>83</v>
      </c>
      <c r="D9" s="24" t="s">
        <v>84</v>
      </c>
      <c r="E9" s="25" t="s">
        <v>85</v>
      </c>
      <c r="F9" s="272" t="s">
        <v>86</v>
      </c>
      <c r="G9" s="27" t="s">
        <v>87</v>
      </c>
    </row>
    <row r="10" spans="1:8" s="50" customFormat="1" ht="12.75">
      <c r="A10" s="164"/>
      <c r="B10" s="165" t="s">
        <v>107</v>
      </c>
      <c r="C10" s="166" t="s">
        <v>88</v>
      </c>
      <c r="D10" s="167"/>
      <c r="E10" s="168"/>
      <c r="F10" s="58"/>
      <c r="G10" s="168">
        <f>SUM(G11:G15)/2</f>
        <v>2033.6</v>
      </c>
      <c r="H10" s="281"/>
    </row>
    <row r="11" spans="1:8" s="50" customFormat="1" ht="12.75">
      <c r="A11" s="176"/>
      <c r="B11" s="177" t="s">
        <v>111</v>
      </c>
      <c r="C11" s="178" t="s">
        <v>47</v>
      </c>
      <c r="D11" s="179"/>
      <c r="E11" s="180"/>
      <c r="F11" s="201"/>
      <c r="G11" s="180"/>
      <c r="H11" s="282"/>
    </row>
    <row r="12" spans="1:8" s="50" customFormat="1" ht="12.75">
      <c r="A12" s="171"/>
      <c r="B12" s="172" t="s">
        <v>112</v>
      </c>
      <c r="C12" s="173" t="s">
        <v>113</v>
      </c>
      <c r="D12" s="174"/>
      <c r="E12" s="175"/>
      <c r="F12" s="200"/>
      <c r="G12" s="175">
        <f>SUM(G13:G13)</f>
        <v>1510.4</v>
      </c>
      <c r="H12" s="282"/>
    </row>
    <row r="13" spans="1:8" ht="22.5">
      <c r="A13" s="254">
        <v>72178</v>
      </c>
      <c r="B13" s="255" t="s">
        <v>116</v>
      </c>
      <c r="C13" s="28" t="str">
        <f>VLOOKUP(A13,Insumos!$A:$D,2,0)</f>
        <v>Retirada de divisorias em chapas de madeira, com montantes metalicos</v>
      </c>
      <c r="D13" s="123" t="str">
        <f>VLOOKUP(A13,Insumos!$A:$D,3,0)</f>
        <v>m²</v>
      </c>
      <c r="E13" s="183">
        <v>59</v>
      </c>
      <c r="F13" s="202">
        <f>VLOOKUP(A13,Insumos!$A:$D,4,0)</f>
        <v>25.6</v>
      </c>
      <c r="G13" s="184">
        <f>ROUND(E13*F13,2)</f>
        <v>1510.4</v>
      </c>
      <c r="H13" s="282"/>
    </row>
    <row r="14" spans="1:8" s="50" customFormat="1" ht="12.75">
      <c r="A14" s="171"/>
      <c r="B14" s="172" t="s">
        <v>114</v>
      </c>
      <c r="C14" s="173" t="s">
        <v>115</v>
      </c>
      <c r="D14" s="174"/>
      <c r="E14" s="175"/>
      <c r="F14" s="200"/>
      <c r="G14" s="175">
        <f>SUM(G15:G15)</f>
        <v>523.2</v>
      </c>
      <c r="H14" s="282"/>
    </row>
    <row r="15" spans="1:8" ht="12.75">
      <c r="A15" s="181" t="str">
        <f>"CCU "&amp;B15</f>
        <v>CCU 02.02.303</v>
      </c>
      <c r="B15" s="182" t="s">
        <v>188</v>
      </c>
      <c r="C15" s="220" t="s">
        <v>190</v>
      </c>
      <c r="D15" s="221" t="s">
        <v>91</v>
      </c>
      <c r="E15" s="183">
        <v>6</v>
      </c>
      <c r="F15" s="203">
        <f>VLOOKUP(A15,'CCU''s'!$A:$G,7,0)</f>
        <v>87.19999999999999</v>
      </c>
      <c r="G15" s="184">
        <f>ROUND(E15*F15,2)</f>
        <v>523.2</v>
      </c>
      <c r="H15" s="282"/>
    </row>
    <row r="16" spans="1:8" ht="12.75">
      <c r="A16" s="185"/>
      <c r="B16" s="186"/>
      <c r="C16" s="185"/>
      <c r="D16" s="186"/>
      <c r="E16" s="187"/>
      <c r="F16" s="204"/>
      <c r="G16" s="187"/>
      <c r="H16" s="282"/>
    </row>
    <row r="17" spans="1:8" s="50" customFormat="1" ht="12.75">
      <c r="A17" s="188"/>
      <c r="B17" s="165" t="s">
        <v>108</v>
      </c>
      <c r="C17" s="166" t="s">
        <v>109</v>
      </c>
      <c r="D17" s="167"/>
      <c r="E17" s="168"/>
      <c r="F17" s="58"/>
      <c r="G17" s="168">
        <f>SUM(G18:G33)/2</f>
        <v>24336.810000000005</v>
      </c>
      <c r="H17" s="282"/>
    </row>
    <row r="18" spans="1:8" ht="12.75">
      <c r="A18" s="181"/>
      <c r="B18" s="189" t="s">
        <v>98</v>
      </c>
      <c r="C18" s="190" t="s">
        <v>99</v>
      </c>
      <c r="D18" s="191"/>
      <c r="E18" s="183"/>
      <c r="F18" s="163"/>
      <c r="G18" s="244"/>
      <c r="H18" s="282"/>
    </row>
    <row r="19" spans="1:8" ht="12.75">
      <c r="A19" s="171"/>
      <c r="B19" s="172" t="s">
        <v>4</v>
      </c>
      <c r="C19" s="173" t="s">
        <v>0</v>
      </c>
      <c r="D19" s="174"/>
      <c r="E19" s="175"/>
      <c r="F19" s="200"/>
      <c r="G19" s="175">
        <f>SUM(G20:G23)</f>
        <v>13375.800000000001</v>
      </c>
      <c r="H19" s="283"/>
    </row>
    <row r="20" spans="1:8" ht="45">
      <c r="A20" s="223">
        <v>96358</v>
      </c>
      <c r="B20" s="182" t="s">
        <v>5</v>
      </c>
      <c r="C20" s="224" t="str">
        <f>VLOOKUP(A20,Insumos!$A:$D,2,0)</f>
        <v>Parede com placas de gesso acartonado (drywall), para uso interno, com duas faces simples e estrutura metálica com guias simples, sem vãos. AF_06/2017</v>
      </c>
      <c r="D20" s="222" t="str">
        <f>VLOOKUP(A20,Insumos!$A:$D,3,0)</f>
        <v>m²</v>
      </c>
      <c r="E20" s="183">
        <v>51</v>
      </c>
      <c r="F20" s="225">
        <f>VLOOKUP(A20,Insumos!$A:$D,4,0)</f>
        <v>78.09</v>
      </c>
      <c r="G20" s="198">
        <f>ROUND(E20*F20,2)</f>
        <v>3982.59</v>
      </c>
      <c r="H20" s="282"/>
    </row>
    <row r="21" spans="1:8" ht="45">
      <c r="A21" s="223">
        <v>96359</v>
      </c>
      <c r="B21" s="182" t="s">
        <v>1</v>
      </c>
      <c r="C21" s="224" t="str">
        <f>VLOOKUP(A21,Insumos!$A:$D,2,0)</f>
        <v>Parede com placas de gesso acartonado (drywall), para uso interno, com duas faces simples e estrutura metálica com guias simples, com vãos. AF_06/2017</v>
      </c>
      <c r="D21" s="222" t="str">
        <f>VLOOKUP(A21,Insumos!$A:$D,3,0)</f>
        <v>m²</v>
      </c>
      <c r="E21" s="183">
        <v>42</v>
      </c>
      <c r="F21" s="225">
        <f>VLOOKUP(A21,Insumos!$A:$D,4,0)</f>
        <v>85.01</v>
      </c>
      <c r="G21" s="198">
        <f>ROUND(E21*F21,2)</f>
        <v>3570.42</v>
      </c>
      <c r="H21" s="282"/>
    </row>
    <row r="22" spans="1:8" ht="45">
      <c r="A22" s="181" t="str">
        <f>"CCU "&amp;B22</f>
        <v>CCU 04.01.103</v>
      </c>
      <c r="B22" s="182" t="s">
        <v>2</v>
      </c>
      <c r="C22" s="224" t="s">
        <v>7</v>
      </c>
      <c r="D22" s="222" t="s">
        <v>89</v>
      </c>
      <c r="E22" s="183">
        <v>27</v>
      </c>
      <c r="F22" s="203">
        <f>VLOOKUP(A22,'CCU''s'!$A:$G,7,0)</f>
        <v>100.4</v>
      </c>
      <c r="G22" s="198">
        <f>ROUND(E22*F22,2)</f>
        <v>2710.8</v>
      </c>
      <c r="H22" s="282"/>
    </row>
    <row r="23" spans="1:8" ht="45">
      <c r="A23" s="181" t="str">
        <f>"CCU "&amp;B23</f>
        <v>CCU 04.01.104</v>
      </c>
      <c r="B23" s="182" t="s">
        <v>192</v>
      </c>
      <c r="C23" s="224" t="s">
        <v>6</v>
      </c>
      <c r="D23" s="222" t="s">
        <v>89</v>
      </c>
      <c r="E23" s="183">
        <v>29</v>
      </c>
      <c r="F23" s="203">
        <f>VLOOKUP(A23,'CCU''s'!$A:$G,7,0)</f>
        <v>107.30999999999999</v>
      </c>
      <c r="G23" s="198">
        <f>ROUND(E23*F23,2)</f>
        <v>3111.99</v>
      </c>
      <c r="H23" s="282"/>
    </row>
    <row r="24" spans="1:8" ht="12.75">
      <c r="A24" s="171"/>
      <c r="B24" s="172" t="s">
        <v>100</v>
      </c>
      <c r="C24" s="173" t="s">
        <v>101</v>
      </c>
      <c r="D24" s="174"/>
      <c r="E24" s="175"/>
      <c r="F24" s="200"/>
      <c r="G24" s="175">
        <f>SUM(G26:G27)</f>
        <v>2148.58</v>
      </c>
      <c r="H24" s="283"/>
    </row>
    <row r="25" spans="1:8" ht="12.75">
      <c r="A25" s="195"/>
      <c r="B25" s="177" t="s">
        <v>19</v>
      </c>
      <c r="C25" s="196" t="s">
        <v>18</v>
      </c>
      <c r="D25" s="197"/>
      <c r="E25" s="183"/>
      <c r="F25" s="201"/>
      <c r="G25" s="180"/>
      <c r="H25" s="282"/>
    </row>
    <row r="26" spans="1:8" ht="78.75">
      <c r="A26" s="181" t="str">
        <f>"CCU "&amp;B26</f>
        <v>CCU 04.01.241</v>
      </c>
      <c r="B26" s="182" t="s">
        <v>20</v>
      </c>
      <c r="C26" s="210" t="s">
        <v>21</v>
      </c>
      <c r="D26" s="226" t="s">
        <v>92</v>
      </c>
      <c r="E26" s="183">
        <v>1</v>
      </c>
      <c r="F26" s="203">
        <f>VLOOKUP(A26,'CCU''s'!$A:$G,7,0)</f>
        <v>822.18</v>
      </c>
      <c r="G26" s="184">
        <f>ROUND(E26*F26,2)</f>
        <v>822.18</v>
      </c>
      <c r="H26" s="282"/>
    </row>
    <row r="27" spans="1:8" ht="78.75">
      <c r="A27" s="181" t="str">
        <f>"CCU "&amp;B27</f>
        <v>CCU 04.01.242</v>
      </c>
      <c r="B27" s="182" t="s">
        <v>23</v>
      </c>
      <c r="C27" s="210" t="s">
        <v>22</v>
      </c>
      <c r="D27" s="226" t="s">
        <v>92</v>
      </c>
      <c r="E27" s="183">
        <v>1</v>
      </c>
      <c r="F27" s="203">
        <f>VLOOKUP(A27,'CCU''s'!$A:$G,7,0)</f>
        <v>1326.3999999999999</v>
      </c>
      <c r="G27" s="184">
        <f>ROUND(E27*F27,2)</f>
        <v>1326.4</v>
      </c>
      <c r="H27" s="282"/>
    </row>
    <row r="28" spans="1:8" ht="12.75">
      <c r="A28" s="171"/>
      <c r="B28" s="172" t="s">
        <v>102</v>
      </c>
      <c r="C28" s="173" t="s">
        <v>103</v>
      </c>
      <c r="D28" s="174"/>
      <c r="E28" s="175"/>
      <c r="F28" s="200"/>
      <c r="G28" s="175">
        <f>SUM(G29:G33)</f>
        <v>8812.43</v>
      </c>
      <c r="H28" s="283"/>
    </row>
    <row r="29" spans="1:8" ht="22.5">
      <c r="A29" s="38">
        <v>88483</v>
      </c>
      <c r="B29" s="182" t="s">
        <v>182</v>
      </c>
      <c r="C29" s="28" t="str">
        <f>VLOOKUP(A29,Insumos!$A:$D,2,0)</f>
        <v>Aplicação de fundo selador látex pva em paredes, uma demão. Af_06/2014</v>
      </c>
      <c r="D29" s="123" t="str">
        <f>VLOOKUP(A29,Insumos!$A:$D,3,0)</f>
        <v>m²</v>
      </c>
      <c r="E29" s="183">
        <v>299</v>
      </c>
      <c r="F29" s="202">
        <f>VLOOKUP(A29,Insumos!$A:$D,4,0)</f>
        <v>2.92</v>
      </c>
      <c r="G29" s="184">
        <f>ROUND(E29*F29,2)</f>
        <v>873.08</v>
      </c>
      <c r="H29" s="284"/>
    </row>
    <row r="30" spans="1:8" ht="22.5">
      <c r="A30" s="227">
        <v>88497</v>
      </c>
      <c r="B30" s="182" t="s">
        <v>104</v>
      </c>
      <c r="C30" s="28" t="str">
        <f>VLOOKUP(A30,Insumos!$A:$D,2,0)</f>
        <v>Aplicação e lixamento de massa látex em paredes, duas demãos. Af_06/2014</v>
      </c>
      <c r="D30" s="123" t="str">
        <f>VLOOKUP(A30,Insumos!$A:$D,3,0)</f>
        <v>m²</v>
      </c>
      <c r="E30" s="183">
        <v>299</v>
      </c>
      <c r="F30" s="202">
        <f>VLOOKUP(A30,Insumos!$A:$D,4,0)</f>
        <v>12.15</v>
      </c>
      <c r="G30" s="184">
        <f>ROUND(E30*F30,2)</f>
        <v>3632.85</v>
      </c>
      <c r="H30" s="285"/>
    </row>
    <row r="31" spans="1:8" ht="22.5">
      <c r="A31" s="38">
        <v>88489</v>
      </c>
      <c r="B31" s="182" t="s">
        <v>44</v>
      </c>
      <c r="C31" s="28" t="str">
        <f>VLOOKUP(A31,Insumos!$A:$D,2,0)</f>
        <v>Aplicação manual de pintura com tinta látex acrílica em paredes, duas demãos. Af_06/2014</v>
      </c>
      <c r="D31" s="123" t="str">
        <f>VLOOKUP(A31,Insumos!$A:$D,3,0)</f>
        <v>m²</v>
      </c>
      <c r="E31" s="183">
        <v>299</v>
      </c>
      <c r="F31" s="202">
        <f>VLOOKUP(A31,Insumos!$A:$D,4,0)</f>
        <v>11.92</v>
      </c>
      <c r="G31" s="184">
        <f>ROUND(E31*F31,2)</f>
        <v>3564.08</v>
      </c>
      <c r="H31" s="282"/>
    </row>
    <row r="32" spans="1:8" ht="22.5">
      <c r="A32" s="181" t="str">
        <f>"CCU "&amp;B32</f>
        <v>CCU 04.01.564</v>
      </c>
      <c r="B32" s="182" t="s">
        <v>45</v>
      </c>
      <c r="C32" s="28" t="s">
        <v>196</v>
      </c>
      <c r="D32" s="123" t="s">
        <v>89</v>
      </c>
      <c r="E32" s="183">
        <v>41</v>
      </c>
      <c r="F32" s="203">
        <f>VLOOKUP(A32,'CCU''s'!$A:$G,7,0)</f>
        <v>12.34</v>
      </c>
      <c r="G32" s="184">
        <f>ROUND(E32*F32,2)</f>
        <v>505.94</v>
      </c>
      <c r="H32" s="282"/>
    </row>
    <row r="33" spans="1:8" ht="12.75">
      <c r="A33" s="38">
        <v>84659</v>
      </c>
      <c r="B33" s="182" t="s">
        <v>194</v>
      </c>
      <c r="C33" s="28" t="str">
        <f>VLOOKUP(A33,Insumos!$A:$D,2,0)</f>
        <v>Pintura esmalte fosco em madeira, duas demaos</v>
      </c>
      <c r="D33" s="123" t="str">
        <f>VLOOKUP(A33,Insumos!$A:$D,3,0)</f>
        <v>m²</v>
      </c>
      <c r="E33" s="183">
        <v>16</v>
      </c>
      <c r="F33" s="202">
        <f>VLOOKUP(A33,Insumos!$A:$D,4,0)</f>
        <v>14.78</v>
      </c>
      <c r="G33" s="184">
        <f>ROUND(E33*F33,2)</f>
        <v>236.48</v>
      </c>
      <c r="H33" s="282"/>
    </row>
    <row r="34" spans="1:8" ht="12.75">
      <c r="A34" s="38"/>
      <c r="B34" s="182"/>
      <c r="C34" s="28"/>
      <c r="D34" s="123"/>
      <c r="E34" s="183"/>
      <c r="F34" s="202"/>
      <c r="G34" s="184"/>
      <c r="H34" s="282"/>
    </row>
    <row r="35" spans="1:8" s="50" customFormat="1" ht="12.75">
      <c r="A35" s="164"/>
      <c r="B35" s="165" t="s">
        <v>110</v>
      </c>
      <c r="C35" s="199" t="s">
        <v>93</v>
      </c>
      <c r="D35" s="167"/>
      <c r="E35" s="168"/>
      <c r="F35" s="58"/>
      <c r="G35" s="168">
        <f>SUM(G36:G37)/2</f>
        <v>3064.32</v>
      </c>
      <c r="H35" s="282"/>
    </row>
    <row r="36" spans="1:8" ht="12.75">
      <c r="A36" s="169"/>
      <c r="B36" s="192" t="s">
        <v>105</v>
      </c>
      <c r="C36" s="170" t="s">
        <v>46</v>
      </c>
      <c r="D36" s="193"/>
      <c r="E36" s="194"/>
      <c r="F36" s="205"/>
      <c r="G36" s="175">
        <f>SUM(G37:G37)</f>
        <v>3064.32</v>
      </c>
      <c r="H36" s="282"/>
    </row>
    <row r="37" spans="1:8" ht="12.75">
      <c r="A37" s="229" t="s">
        <v>39</v>
      </c>
      <c r="B37" s="182" t="s">
        <v>106</v>
      </c>
      <c r="C37" s="28" t="str">
        <f>VLOOKUP(A37,Insumos!$A:$D,2,0)</f>
        <v>Limpeza piso marmorite/granilite</v>
      </c>
      <c r="D37" s="123" t="str">
        <f>VLOOKUP(A37,Insumos!$A:$D,3,0)</f>
        <v>m³</v>
      </c>
      <c r="E37" s="183">
        <v>224</v>
      </c>
      <c r="F37" s="206">
        <f>VLOOKUP(A37,Insumos!$A:$D,4,0)</f>
        <v>13.68</v>
      </c>
      <c r="G37" s="184">
        <f>ROUND(E37*F37,2)</f>
        <v>3064.32</v>
      </c>
      <c r="H37" s="282"/>
    </row>
    <row r="38" spans="1:8" ht="12.75">
      <c r="A38" s="247"/>
      <c r="B38" s="248"/>
      <c r="C38" s="249"/>
      <c r="D38" s="250"/>
      <c r="E38" s="251"/>
      <c r="F38" s="252"/>
      <c r="G38" s="253"/>
      <c r="H38" s="49"/>
    </row>
    <row r="39" spans="1:8" ht="12.75">
      <c r="A39" s="245"/>
      <c r="B39" s="348" t="s">
        <v>94</v>
      </c>
      <c r="C39" s="348"/>
      <c r="D39" s="348"/>
      <c r="E39" s="348"/>
      <c r="F39" s="348"/>
      <c r="G39" s="246">
        <f>SUM(G10:G37)/3</f>
        <v>29434.73000000001</v>
      </c>
      <c r="H39" s="155"/>
    </row>
    <row r="40" spans="1:7" ht="12.75">
      <c r="A40" s="98">
        <f>1-A41</f>
        <v>0.5</v>
      </c>
      <c r="B40" s="349" t="s">
        <v>95</v>
      </c>
      <c r="C40" s="349"/>
      <c r="D40" s="349"/>
      <c r="E40" s="349"/>
      <c r="F40" s="349"/>
      <c r="G40" s="97">
        <f>G39-G41</f>
        <v>14717.36000000001</v>
      </c>
    </row>
    <row r="41" spans="1:7" ht="12.75">
      <c r="A41" s="98">
        <v>0.5</v>
      </c>
      <c r="B41" s="349" t="str">
        <f>CONCATENATE("MÃO-DE-OBRA C/ ENCARGOS (",'Composição de Encargos Sociais'!D45*100,"%)")</f>
        <v>MÃO-DE-OBRA C/ ENCARGOS (113,83%)</v>
      </c>
      <c r="C41" s="349"/>
      <c r="D41" s="349"/>
      <c r="E41" s="349"/>
      <c r="F41" s="349"/>
      <c r="G41" s="97">
        <f>ROUND(G39*A41,2)</f>
        <v>14717.37</v>
      </c>
    </row>
    <row r="42" spans="1:7" ht="12.75">
      <c r="A42" s="99">
        <f>'Composição de BDI'!D29</f>
        <v>0.2212</v>
      </c>
      <c r="B42" s="350" t="s">
        <v>96</v>
      </c>
      <c r="C42" s="350"/>
      <c r="D42" s="350"/>
      <c r="E42" s="350"/>
      <c r="F42" s="350"/>
      <c r="G42" s="97">
        <f>ROUND(G39*A42,2)</f>
        <v>6510.96</v>
      </c>
    </row>
    <row r="43" spans="1:8" ht="12.75">
      <c r="A43" s="100"/>
      <c r="B43" s="347" t="s">
        <v>97</v>
      </c>
      <c r="C43" s="347"/>
      <c r="D43" s="347"/>
      <c r="E43" s="347"/>
      <c r="F43" s="347"/>
      <c r="G43" s="101">
        <f>G39+G42</f>
        <v>35945.69000000001</v>
      </c>
      <c r="H43" s="4"/>
    </row>
    <row r="44" spans="1:8" ht="12.75">
      <c r="A44" s="92" t="s">
        <v>181</v>
      </c>
      <c r="B44" s="90"/>
      <c r="C44" s="90"/>
      <c r="D44" s="90"/>
      <c r="E44" s="90"/>
      <c r="F44" s="207"/>
      <c r="G44" s="91"/>
      <c r="H44" s="4"/>
    </row>
    <row r="45" spans="1:8" ht="12.75">
      <c r="A45" s="93"/>
      <c r="B45" s="88"/>
      <c r="C45" s="88"/>
      <c r="D45" s="88"/>
      <c r="E45" s="88"/>
      <c r="F45" s="208"/>
      <c r="G45" s="89"/>
      <c r="H45" s="4"/>
    </row>
  </sheetData>
  <sheetProtection/>
  <mergeCells count="6">
    <mergeCell ref="A1:E1"/>
    <mergeCell ref="B43:F43"/>
    <mergeCell ref="B39:F39"/>
    <mergeCell ref="B40:F40"/>
    <mergeCell ref="B41:F41"/>
    <mergeCell ref="B42:F42"/>
  </mergeCells>
  <hyperlinks>
    <hyperlink ref="F417" r:id="rId1" display="http://br01.webdms.sika.com/fileshow.do?documentID=49"/>
    <hyperlink ref="F404" r:id="rId2" display="http://br01.webdms.sika.com/fileshow.do?documentID=49"/>
    <hyperlink ref="H279" r:id="rId3" display="http://www.gessotrevo.com.br/gesso_cola.php"/>
    <hyperlink ref="F615" r:id="rId4" display="http://br01.webdms.sika.com/fileshow.do?documentID=49"/>
    <hyperlink ref="F602" r:id="rId5" display="http://br01.webdms.sika.com/fileshow.do?documentID=49"/>
    <hyperlink ref="H463" r:id="rId6" display="http://www.gessotrevo.com.br/gesso_cola.php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7"/>
  <headerFooter alignWithMargins="0">
    <oddFooter>&amp;L&amp;8&amp;Z&amp;F&amp;R&amp;8Página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68"/>
  <sheetViews>
    <sheetView showGridLines="0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12.7109375" style="0" customWidth="1"/>
    <col min="2" max="2" width="8.7109375" style="1" customWidth="1"/>
    <col min="3" max="3" width="37.7109375" style="21" customWidth="1"/>
    <col min="4" max="4" width="6.7109375" style="5" customWidth="1"/>
    <col min="5" max="5" width="9.7109375" style="2" customWidth="1"/>
    <col min="6" max="6" width="9.7109375" style="22" customWidth="1"/>
    <col min="7" max="7" width="11.7109375" style="22" customWidth="1"/>
    <col min="8" max="16384" width="9.140625" style="4" customWidth="1"/>
  </cols>
  <sheetData>
    <row r="1" spans="1:7" ht="18.75">
      <c r="A1" s="344" t="s">
        <v>179</v>
      </c>
      <c r="B1" s="345"/>
      <c r="C1" s="345"/>
      <c r="D1" s="345"/>
      <c r="E1" s="346"/>
      <c r="F1" s="303" t="s">
        <v>197</v>
      </c>
      <c r="G1" s="287"/>
    </row>
    <row r="2" spans="1:7" s="60" customFormat="1" ht="11.25">
      <c r="A2" s="291" t="str">
        <f>'Orçamento Sintético'!A2</f>
        <v>Objeto: Instalação de paredes de gesso acartonado e portas</v>
      </c>
      <c r="B2" s="292"/>
      <c r="C2" s="293"/>
      <c r="D2" s="292"/>
      <c r="E2" s="294"/>
      <c r="F2" s="354">
        <f>'Orçamento Sintético'!F2</f>
        <v>0</v>
      </c>
      <c r="G2" s="355"/>
    </row>
    <row r="3" spans="1:7" s="60" customFormat="1" ht="11.25">
      <c r="A3" s="295" t="str">
        <f>'Orçamento Sintético'!A3</f>
        <v>Local: Eixo Monumental, Praça do Buriti, Lote 2, Sede do MPDFT</v>
      </c>
      <c r="B3" s="296"/>
      <c r="C3" s="297"/>
      <c r="D3" s="298"/>
      <c r="E3" s="299"/>
      <c r="F3" s="354">
        <f>'Orçamento Sintético'!F3</f>
        <v>0</v>
      </c>
      <c r="G3" s="355"/>
    </row>
    <row r="4" spans="1:7" s="60" customFormat="1" ht="11.25" customHeight="1">
      <c r="A4" s="303" t="s">
        <v>198</v>
      </c>
      <c r="B4" s="301"/>
      <c r="C4" s="320" t="s">
        <v>199</v>
      </c>
      <c r="D4" s="303" t="s">
        <v>200</v>
      </c>
      <c r="E4" s="301"/>
      <c r="F4" s="303" t="s">
        <v>201</v>
      </c>
      <c r="G4" s="305"/>
    </row>
    <row r="5" spans="1:7" s="60" customFormat="1" ht="11.25" customHeight="1">
      <c r="A5" s="354">
        <f>'Orçamento Sintético'!A5</f>
        <v>0</v>
      </c>
      <c r="B5" s="355"/>
      <c r="C5" s="304">
        <f>'Orçamento Sintético'!C5</f>
        <v>0</v>
      </c>
      <c r="D5" s="354">
        <f>'Orçamento Sintético'!D5</f>
        <v>0</v>
      </c>
      <c r="E5" s="355"/>
      <c r="F5" s="354">
        <f>'Orçamento Sintético'!F5</f>
        <v>0</v>
      </c>
      <c r="G5" s="355"/>
    </row>
    <row r="6" spans="1:7" s="62" customFormat="1" ht="11.25">
      <c r="A6" s="303" t="s">
        <v>49</v>
      </c>
      <c r="B6" s="301"/>
      <c r="C6" s="320" t="s">
        <v>202</v>
      </c>
      <c r="D6" s="303" t="s">
        <v>203</v>
      </c>
      <c r="E6" s="301"/>
      <c r="F6" s="303" t="s">
        <v>204</v>
      </c>
      <c r="G6" s="305"/>
    </row>
    <row r="7" spans="1:7" s="62" customFormat="1" ht="11.25">
      <c r="A7" s="351">
        <f>'Orçamento Sintético'!A7</f>
        <v>0</v>
      </c>
      <c r="B7" s="352"/>
      <c r="C7" s="304">
        <f>'Orçamento Sintético'!C7</f>
        <v>0</v>
      </c>
      <c r="D7" s="353">
        <f>'Orçamento Sintético'!D7</f>
        <v>0</v>
      </c>
      <c r="E7" s="352"/>
      <c r="F7" s="353">
        <f>'Orçamento Sintético'!F7</f>
        <v>0</v>
      </c>
      <c r="G7" s="352"/>
    </row>
    <row r="8" spans="1:7" s="62" customFormat="1" ht="6.75">
      <c r="A8" s="273"/>
      <c r="B8" s="273"/>
      <c r="C8" s="273"/>
      <c r="D8" s="273"/>
      <c r="E8" s="274"/>
      <c r="F8" s="274"/>
      <c r="G8" s="274"/>
    </row>
    <row r="9" spans="1:7" ht="22.5">
      <c r="A9" s="23" t="s">
        <v>81</v>
      </c>
      <c r="B9" s="24" t="s">
        <v>82</v>
      </c>
      <c r="C9" s="24" t="s">
        <v>83</v>
      </c>
      <c r="D9" s="24" t="s">
        <v>84</v>
      </c>
      <c r="E9" s="25" t="s">
        <v>85</v>
      </c>
      <c r="F9" s="26" t="s">
        <v>86</v>
      </c>
      <c r="G9" s="27" t="s">
        <v>87</v>
      </c>
    </row>
    <row r="10" spans="1:7" ht="22.5">
      <c r="A10" s="276"/>
      <c r="B10" s="276" t="str">
        <f>'Orçamento Sintético'!B10</f>
        <v>02.00.000</v>
      </c>
      <c r="C10" s="277" t="str">
        <f>'Orçamento Sintético'!C10</f>
        <v>SERVIÇOS PRELIMINARES</v>
      </c>
      <c r="D10" s="276"/>
      <c r="E10" s="278"/>
      <c r="F10" s="279"/>
      <c r="G10" s="279"/>
    </row>
    <row r="11" spans="1:7" ht="22.5">
      <c r="A11" s="51"/>
      <c r="B11" s="51" t="str">
        <f>'Orçamento Sintético'!B11</f>
        <v>02.02.000</v>
      </c>
      <c r="C11" s="52" t="str">
        <f>'Orçamento Sintético'!C11</f>
        <v>DEMOLIÇÃO</v>
      </c>
      <c r="D11" s="51"/>
      <c r="E11" s="53"/>
      <c r="F11" s="43"/>
      <c r="G11" s="54"/>
    </row>
    <row r="12" spans="1:7" ht="22.5">
      <c r="A12" s="46"/>
      <c r="B12" s="45" t="str">
        <f>'Orçamento Sintético'!B14</f>
        <v>02.02.300</v>
      </c>
      <c r="C12" s="87" t="str">
        <f>'Orçamento Sintético'!C14</f>
        <v>Remoções</v>
      </c>
      <c r="D12" s="29"/>
      <c r="E12" s="36"/>
      <c r="F12" s="30"/>
      <c r="G12" s="37"/>
    </row>
    <row r="13" spans="1:7" ht="22.5">
      <c r="A13" s="31" t="str">
        <f>'Orçamento Sintético'!A15</f>
        <v>CCU 02.02.303</v>
      </c>
      <c r="B13" s="31" t="str">
        <f>VLOOKUP($A13,'Orçamento Sintético'!$A:$G,2,0)</f>
        <v>02.02.303</v>
      </c>
      <c r="C13" s="32" t="str">
        <f>VLOOKUP($A13,'Orçamento Sintético'!$A:$G,3,0)</f>
        <v>Transporte de material – bota-fora, D.M.T = 60,0 km</v>
      </c>
      <c r="D13" s="31" t="str">
        <f>VLOOKUP($A13,'Orçamento Sintético'!$A:$G,4,0)</f>
        <v>m³</v>
      </c>
      <c r="E13" s="39"/>
      <c r="F13" s="33"/>
      <c r="G13" s="47">
        <f>SUM(G14:G15)</f>
        <v>87.19999999999999</v>
      </c>
    </row>
    <row r="14" spans="1:7" ht="33.75">
      <c r="A14" s="34">
        <v>97915</v>
      </c>
      <c r="B14" s="230"/>
      <c r="C14" s="28" t="str">
        <f>VLOOKUP(A14,Insumos!$A:$D,2,0)</f>
        <v>Transporte com caminhão basculante de 6 m3, em via urbana pavimentada, DMT acima de 30 km (unidade: m3xkm)</v>
      </c>
      <c r="D14" s="123" t="str">
        <f>VLOOKUP(A14,Insumos!$A:$D,3,0)</f>
        <v>m³xKm</v>
      </c>
      <c r="E14" s="36">
        <f>ROUND(1*60,4)</f>
        <v>60</v>
      </c>
      <c r="F14" s="124">
        <f>VLOOKUP(A14,Insumos!$A:$D,4,0)</f>
        <v>1.13</v>
      </c>
      <c r="G14" s="37">
        <f>ROUND(E14*F14,2)</f>
        <v>67.8</v>
      </c>
    </row>
    <row r="15" spans="1:7" ht="22.5">
      <c r="A15" s="34">
        <v>72897</v>
      </c>
      <c r="B15" s="230"/>
      <c r="C15" s="28" t="str">
        <f>VLOOKUP(A15,Insumos!$A:$D,2,0)</f>
        <v>Carga manual de entulho em caminhão basculante 6m³</v>
      </c>
      <c r="D15" s="123" t="str">
        <f>VLOOKUP(A15,Insumos!$A:$D,3,0)</f>
        <v>m³</v>
      </c>
      <c r="E15" s="36">
        <v>1</v>
      </c>
      <c r="F15" s="124">
        <f>VLOOKUP(A15,Insumos!$A:$D,4,0)</f>
        <v>19.4</v>
      </c>
      <c r="G15" s="37">
        <f>ROUND(E15*F15,2)</f>
        <v>19.4</v>
      </c>
    </row>
    <row r="16" spans="1:7" ht="12.75">
      <c r="A16" s="59"/>
      <c r="B16" s="59"/>
      <c r="C16" s="32"/>
      <c r="D16" s="59"/>
      <c r="E16" s="36"/>
      <c r="F16" s="124"/>
      <c r="G16" s="37"/>
    </row>
    <row r="17" spans="1:7" ht="22.5">
      <c r="A17" s="55"/>
      <c r="B17" s="55" t="str">
        <f>'Orçamento Sintético'!B17</f>
        <v>04.00.000</v>
      </c>
      <c r="C17" s="56" t="str">
        <f>'Orçamento Sintético'!C17</f>
        <v>ARQUITETURA E ELEMENTOS DE URBANISMO</v>
      </c>
      <c r="D17" s="55"/>
      <c r="E17" s="57"/>
      <c r="F17" s="58"/>
      <c r="G17" s="58"/>
    </row>
    <row r="18" spans="1:7" ht="22.5">
      <c r="A18" s="40"/>
      <c r="B18" s="40" t="str">
        <f>'Orçamento Sintético'!B19</f>
        <v>04.01.100</v>
      </c>
      <c r="C18" s="41" t="str">
        <f>'Orçamento Sintético'!C19</f>
        <v>Paredes e elementos de vedação</v>
      </c>
      <c r="D18" s="40"/>
      <c r="E18" s="42"/>
      <c r="F18" s="48"/>
      <c r="G18" s="44"/>
    </row>
    <row r="19" spans="1:7" ht="56.25">
      <c r="A19" s="125" t="str">
        <f>'Orçamento Sintético'!A22</f>
        <v>CCU 04.01.103</v>
      </c>
      <c r="B19" s="233" t="str">
        <f>VLOOKUP($A19,'Orçamento Sintético'!$A:$G,2,0)</f>
        <v>04.01.103</v>
      </c>
      <c r="C19" s="156" t="str">
        <f>VLOOKUP($A19,'Orçamento Sintético'!$A:$G,3,0)</f>
        <v>Parede com placas de gesso acartonado (drywall) RESISTENTE À UMIDADE (RU), para uso interno, com duas faces simples e estrutura metálica com guias simples, sem vãos. AF_06/2017</v>
      </c>
      <c r="D19" s="31" t="str">
        <f>VLOOKUP($A19,'Orçamento Sintético'!$A:$G,4,0)</f>
        <v>m²</v>
      </c>
      <c r="E19" s="36"/>
      <c r="F19" s="124"/>
      <c r="G19" s="47">
        <f>SUM(G20:G30)</f>
        <v>100.4</v>
      </c>
    </row>
    <row r="20" spans="1:7" ht="33.75">
      <c r="A20" s="34">
        <v>37586</v>
      </c>
      <c r="B20" s="35"/>
      <c r="C20" s="28" t="str">
        <f>VLOOKUP(A20,Insumos!$A:$D,2,0)</f>
        <v>Pino de aco com arruela conica, diametro arruela = *23* mm e comp haste = *27* mm (acao indireta)</v>
      </c>
      <c r="D20" s="157" t="str">
        <f>VLOOKUP(A20,Insumos!$A:$D,3,0)</f>
        <v>cento</v>
      </c>
      <c r="E20" s="36">
        <v>0.0243</v>
      </c>
      <c r="F20" s="124">
        <f>VLOOKUP(A20,Insumos!$A:$D,4,0)</f>
        <v>29.43</v>
      </c>
      <c r="G20" s="37">
        <f aca="true" t="shared" si="0" ref="G20:G30">ROUND(E20*F20,2)</f>
        <v>0.72</v>
      </c>
    </row>
    <row r="21" spans="1:7" ht="33.75">
      <c r="A21" s="34">
        <v>39417</v>
      </c>
      <c r="B21" s="35"/>
      <c r="C21" s="28" t="str">
        <f>VLOOKUP(A21,Insumos!$A:$D,2,0)</f>
        <v>Chapa de gesso acartonado, resistente a umidade (ru), cor verde, e = 12,5 mm, 1200 x 2400 mm (l x c)</v>
      </c>
      <c r="D21" s="157" t="str">
        <f>VLOOKUP(A21,Insumos!$A:$D,3,0)</f>
        <v>m²</v>
      </c>
      <c r="E21" s="36">
        <v>2.106</v>
      </c>
      <c r="F21" s="124">
        <f>VLOOKUP(A21,Insumos!$A:$D,4,0)</f>
        <v>31.8</v>
      </c>
      <c r="G21" s="37">
        <f t="shared" si="0"/>
        <v>66.97</v>
      </c>
    </row>
    <row r="22" spans="1:7" ht="33.75">
      <c r="A22" s="34">
        <v>39419</v>
      </c>
      <c r="B22" s="35"/>
      <c r="C22" s="28" t="str">
        <f>VLOOKUP(A22,Insumos!$A:$D,2,0)</f>
        <v>Perfil guia, formato u, em aco zincado, para estrutura parede drywall, e = 0,5 mm, 70 x 3000 mm (l x c)</v>
      </c>
      <c r="D22" s="157" t="str">
        <f>VLOOKUP(A22,Insumos!$A:$D,3,0)</f>
        <v>m</v>
      </c>
      <c r="E22" s="36">
        <v>0.7604</v>
      </c>
      <c r="F22" s="124">
        <f>VLOOKUP(A22,Insumos!$A:$D,4,0)</f>
        <v>4.1</v>
      </c>
      <c r="G22" s="37">
        <f t="shared" si="0"/>
        <v>3.12</v>
      </c>
    </row>
    <row r="23" spans="1:7" ht="33.75">
      <c r="A23" s="34">
        <v>39422</v>
      </c>
      <c r="B23" s="35"/>
      <c r="C23" s="28" t="str">
        <f>VLOOKUP(A23,Insumos!$A:$D,2,0)</f>
        <v>Perfil montante, formato c, em aco zincado, para estrutura parede drywall, e = 0,5 mm, 70 x 3000 mm (l x c)</v>
      </c>
      <c r="D23" s="157" t="str">
        <f>VLOOKUP(A23,Insumos!$A:$D,3,0)</f>
        <v>m</v>
      </c>
      <c r="E23" s="36">
        <v>1.991</v>
      </c>
      <c r="F23" s="124">
        <f>VLOOKUP(A23,Insumos!$A:$D,4,0)</f>
        <v>4.66</v>
      </c>
      <c r="G23" s="37">
        <f t="shared" si="0"/>
        <v>9.28</v>
      </c>
    </row>
    <row r="24" spans="1:7" ht="33.75">
      <c r="A24" s="34">
        <v>39431</v>
      </c>
      <c r="B24" s="35"/>
      <c r="C24" s="28" t="str">
        <f>VLOOKUP(A24,Insumos!$A:$D,2,0)</f>
        <v>Fita de papel microperfurado, 50 x 150 mm, para tratamento de juntas de chapa de gesso para drywall</v>
      </c>
      <c r="D24" s="157" t="str">
        <f>VLOOKUP(A24,Insumos!$A:$D,3,0)</f>
        <v>m</v>
      </c>
      <c r="E24" s="36">
        <v>2.5027</v>
      </c>
      <c r="F24" s="124">
        <f>VLOOKUP(A24,Insumos!$A:$D,4,0)</f>
        <v>0.24</v>
      </c>
      <c r="G24" s="37">
        <f t="shared" si="0"/>
        <v>0.6</v>
      </c>
    </row>
    <row r="25" spans="1:7" ht="33.75">
      <c r="A25" s="34">
        <v>39432</v>
      </c>
      <c r="B25" s="35"/>
      <c r="C25" s="28" t="str">
        <f>VLOOKUP(A25,Insumos!$A:$D,2,0)</f>
        <v>Fita de papel reforcada com lamina de metal para reforco de cantos de chapa de gesso para drywall</v>
      </c>
      <c r="D25" s="157" t="str">
        <f>VLOOKUP(A25,Insumos!$A:$D,3,0)</f>
        <v>m</v>
      </c>
      <c r="E25" s="36">
        <v>0.7407</v>
      </c>
      <c r="F25" s="124">
        <f>VLOOKUP(A25,Insumos!$A:$D,4,0)</f>
        <v>3.14</v>
      </c>
      <c r="G25" s="37">
        <f t="shared" si="0"/>
        <v>2.33</v>
      </c>
    </row>
    <row r="26" spans="1:7" ht="45">
      <c r="A26" s="34">
        <v>39434</v>
      </c>
      <c r="B26" s="35"/>
      <c r="C26" s="28" t="str">
        <f>VLOOKUP(A26,Insumos!$A:$D,2,0)</f>
        <v>Massa de rejunte em po para drywall, a base de gesso, secagem rapida, para tratamento de juntas de chapa de gesso (com adicao de agua)</v>
      </c>
      <c r="D26" s="157" t="str">
        <f>VLOOKUP(A26,Insumos!$A:$D,3,0)</f>
        <v>kg</v>
      </c>
      <c r="E26" s="36">
        <v>1.0327</v>
      </c>
      <c r="F26" s="124">
        <f>VLOOKUP(A26,Insumos!$A:$D,4,0)</f>
        <v>4.22</v>
      </c>
      <c r="G26" s="37">
        <f t="shared" si="0"/>
        <v>4.36</v>
      </c>
    </row>
    <row r="27" spans="1:7" ht="33.75">
      <c r="A27" s="34">
        <v>39435</v>
      </c>
      <c r="B27" s="35"/>
      <c r="C27" s="28" t="str">
        <f>VLOOKUP(A27,Insumos!$A:$D,2,0)</f>
        <v>Parafuso dry wall, em aco fosfatizado, cabeca trombeta e ponta agulha (ta), comprimento 25 mm</v>
      </c>
      <c r="D27" s="157" t="str">
        <f>VLOOKUP(A27,Insumos!$A:$D,3,0)</f>
        <v>un</v>
      </c>
      <c r="E27" s="36">
        <v>20.0077</v>
      </c>
      <c r="F27" s="124">
        <f>VLOOKUP(A27,Insumos!$A:$D,4,0)</f>
        <v>0.07</v>
      </c>
      <c r="G27" s="37">
        <f t="shared" si="0"/>
        <v>1.4</v>
      </c>
    </row>
    <row r="28" spans="1:7" ht="33.75">
      <c r="A28" s="34">
        <v>39443</v>
      </c>
      <c r="B28" s="35"/>
      <c r="C28" s="28" t="str">
        <f>VLOOKUP(A28,Insumos!$A:$D,2,0)</f>
        <v>Parafuso dry wall, em aco zincado, cabeca lentilha e ponta broca (lb), largura 4,2 mm, comprimento 13 mm</v>
      </c>
      <c r="D28" s="157" t="str">
        <f>VLOOKUP(A28,Insumos!$A:$D,3,0)</f>
        <v>un</v>
      </c>
      <c r="E28" s="36">
        <v>0.8076</v>
      </c>
      <c r="F28" s="124">
        <f>VLOOKUP(A28,Insumos!$A:$D,4,0)</f>
        <v>0.17</v>
      </c>
      <c r="G28" s="37">
        <f t="shared" si="0"/>
        <v>0.14</v>
      </c>
    </row>
    <row r="29" spans="1:7" ht="22.5">
      <c r="A29" s="34">
        <v>88278</v>
      </c>
      <c r="B29" s="35"/>
      <c r="C29" s="28" t="str">
        <f>VLOOKUP(A29,Insumos!$A:$D,2,0)</f>
        <v>Montador de estrutura metálica com encargos complementares</v>
      </c>
      <c r="D29" s="157" t="str">
        <f>VLOOKUP(A29,Insumos!$A:$D,3,0)</f>
        <v>h</v>
      </c>
      <c r="E29" s="36">
        <v>0.5449</v>
      </c>
      <c r="F29" s="124">
        <f>VLOOKUP(A29,Insumos!$A:$D,4,0)</f>
        <v>17.11</v>
      </c>
      <c r="G29" s="37">
        <f t="shared" si="0"/>
        <v>9.32</v>
      </c>
    </row>
    <row r="30" spans="1:7" ht="12.75">
      <c r="A30" s="34">
        <v>88316</v>
      </c>
      <c r="B30" s="35"/>
      <c r="C30" s="28" t="str">
        <f>VLOOKUP(A30,Insumos!$A:$D,2,0)</f>
        <v>Servente com encargos complementares</v>
      </c>
      <c r="D30" s="157" t="str">
        <f>VLOOKUP(A30,Insumos!$A:$D,3,0)</f>
        <v>h</v>
      </c>
      <c r="E30" s="36">
        <v>0.1362</v>
      </c>
      <c r="F30" s="124">
        <f>VLOOKUP(A30,Insumos!$A:$D,4,0)</f>
        <v>15.83</v>
      </c>
      <c r="G30" s="37">
        <f t="shared" si="0"/>
        <v>2.16</v>
      </c>
    </row>
    <row r="31" spans="1:7" ht="12.75">
      <c r="A31" s="34"/>
      <c r="B31" s="35"/>
      <c r="C31" s="28"/>
      <c r="D31" s="157"/>
      <c r="E31" s="36"/>
      <c r="F31" s="124"/>
      <c r="G31" s="37"/>
    </row>
    <row r="32" spans="1:7" ht="56.25">
      <c r="A32" s="125" t="str">
        <f>'Orçamento Sintético'!A23</f>
        <v>CCU 04.01.104</v>
      </c>
      <c r="B32" s="233" t="str">
        <f>VLOOKUP($A32,'Orçamento Sintético'!$A:$G,2,0)</f>
        <v>04.01.104</v>
      </c>
      <c r="C32" s="156" t="str">
        <f>VLOOKUP($A32,'Orçamento Sintético'!$A:$G,3,0)</f>
        <v>Parede com placas de gesso acartonado (drywall) RESISTENTE À UMIDADE (RU), para uso interno, com duas faces simples e estrutura metálica com guias simples, com vãos. AF_06/2017</v>
      </c>
      <c r="D32" s="31" t="str">
        <f>VLOOKUP($A32,'Orçamento Sintético'!$A:$G,4,0)</f>
        <v>m²</v>
      </c>
      <c r="E32" s="36"/>
      <c r="F32" s="124"/>
      <c r="G32" s="47">
        <f>SUM(G33:G43)</f>
        <v>107.30999999999999</v>
      </c>
    </row>
    <row r="33" spans="1:7" ht="33.75">
      <c r="A33" s="34">
        <v>37586</v>
      </c>
      <c r="B33" s="35"/>
      <c r="C33" s="28" t="str">
        <f>VLOOKUP(A33,Insumos!$A:$D,2,0)</f>
        <v>Pino de aco com arruela conica, diametro arruela = *23* mm e comp haste = *27* mm (acao indireta)</v>
      </c>
      <c r="D33" s="157" t="str">
        <f>VLOOKUP(A33,Insumos!$A:$D,3,0)</f>
        <v>cento</v>
      </c>
      <c r="E33" s="36">
        <v>0.029</v>
      </c>
      <c r="F33" s="124">
        <f>VLOOKUP(A33,Insumos!$A:$D,4,0)</f>
        <v>29.43</v>
      </c>
      <c r="G33" s="37">
        <f aca="true" t="shared" si="1" ref="G33:G43">ROUND(E33*F33,2)</f>
        <v>0.85</v>
      </c>
    </row>
    <row r="34" spans="1:7" ht="33.75">
      <c r="A34" s="34">
        <v>39417</v>
      </c>
      <c r="B34" s="35"/>
      <c r="C34" s="28" t="str">
        <f>VLOOKUP(A34,Insumos!$A:$D,2,0)</f>
        <v>Chapa de gesso acartonado, resistente a umidade (ru), cor verde, e = 12,5 mm, 1200 x 2400 mm (l x c)</v>
      </c>
      <c r="D34" s="157" t="str">
        <f>VLOOKUP(A34,Insumos!$A:$D,3,0)</f>
        <v>m²</v>
      </c>
      <c r="E34" s="36">
        <v>2.106</v>
      </c>
      <c r="F34" s="124">
        <f>VLOOKUP(A34,Insumos!$A:$D,4,0)</f>
        <v>31.8</v>
      </c>
      <c r="G34" s="37">
        <f t="shared" si="1"/>
        <v>66.97</v>
      </c>
    </row>
    <row r="35" spans="1:7" ht="33.75">
      <c r="A35" s="34">
        <v>39419</v>
      </c>
      <c r="B35" s="35"/>
      <c r="C35" s="28" t="str">
        <f>VLOOKUP(A35,Insumos!$A:$D,2,0)</f>
        <v>Perfil guia, formato u, em aco zincado, para estrutura parede drywall, e = 0,5 mm, 70 x 3000 mm (l x c)</v>
      </c>
      <c r="D35" s="157" t="str">
        <f>VLOOKUP(A35,Insumos!$A:$D,3,0)</f>
        <v>m</v>
      </c>
      <c r="E35" s="36">
        <v>0.9093</v>
      </c>
      <c r="F35" s="124">
        <f>VLOOKUP(A35,Insumos!$A:$D,4,0)</f>
        <v>4.1</v>
      </c>
      <c r="G35" s="37">
        <f t="shared" si="1"/>
        <v>3.73</v>
      </c>
    </row>
    <row r="36" spans="1:7" ht="33.75">
      <c r="A36" s="34">
        <v>39422</v>
      </c>
      <c r="B36" s="35"/>
      <c r="C36" s="28" t="str">
        <f>VLOOKUP(A36,Insumos!$A:$D,2,0)</f>
        <v>Perfil montante, formato c, em aco zincado, para estrutura parede drywall, e = 0,5 mm, 70 x 3000 mm (l x c)</v>
      </c>
      <c r="D36" s="157" t="str">
        <f>VLOOKUP(A36,Insumos!$A:$D,3,0)</f>
        <v>m</v>
      </c>
      <c r="E36" s="36">
        <v>2.899</v>
      </c>
      <c r="F36" s="124">
        <f>VLOOKUP(A36,Insumos!$A:$D,4,0)</f>
        <v>4.66</v>
      </c>
      <c r="G36" s="37">
        <f t="shared" si="1"/>
        <v>13.51</v>
      </c>
    </row>
    <row r="37" spans="1:7" ht="33.75">
      <c r="A37" s="34">
        <v>39431</v>
      </c>
      <c r="B37" s="35"/>
      <c r="C37" s="28" t="str">
        <f>VLOOKUP(A37,Insumos!$A:$D,2,0)</f>
        <v>Fita de papel microperfurado, 50 x 150 mm, para tratamento de juntas de chapa de gesso para drywall</v>
      </c>
      <c r="D37" s="157" t="str">
        <f>VLOOKUP(A37,Insumos!$A:$D,3,0)</f>
        <v>m</v>
      </c>
      <c r="E37" s="36">
        <v>2.5027</v>
      </c>
      <c r="F37" s="124">
        <f>VLOOKUP(A37,Insumos!$A:$D,4,0)</f>
        <v>0.24</v>
      </c>
      <c r="G37" s="37">
        <f t="shared" si="1"/>
        <v>0.6</v>
      </c>
    </row>
    <row r="38" spans="1:7" ht="33.75">
      <c r="A38" s="34">
        <v>39432</v>
      </c>
      <c r="B38" s="35"/>
      <c r="C38" s="28" t="str">
        <f>VLOOKUP(A38,Insumos!$A:$D,2,0)</f>
        <v>Fita de papel reforcada com lamina de metal para reforco de cantos de chapa de gesso para drywall</v>
      </c>
      <c r="D38" s="157" t="str">
        <f>VLOOKUP(A38,Insumos!$A:$D,3,0)</f>
        <v>m</v>
      </c>
      <c r="E38" s="36">
        <v>0.7925</v>
      </c>
      <c r="F38" s="124">
        <f>VLOOKUP(A38,Insumos!$A:$D,4,0)</f>
        <v>3.14</v>
      </c>
      <c r="G38" s="37">
        <f t="shared" si="1"/>
        <v>2.49</v>
      </c>
    </row>
    <row r="39" spans="1:7" ht="45">
      <c r="A39" s="34">
        <v>39434</v>
      </c>
      <c r="B39" s="35"/>
      <c r="C39" s="28" t="str">
        <f>VLOOKUP(A39,Insumos!$A:$D,2,0)</f>
        <v>Massa de rejunte em po para drywall, a base de gesso, secagem rapida, para tratamento de juntas de chapa de gesso (com adicao de agua)</v>
      </c>
      <c r="D39" s="157" t="str">
        <f>VLOOKUP(A39,Insumos!$A:$D,3,0)</f>
        <v>kg</v>
      </c>
      <c r="E39" s="36">
        <v>1.0327</v>
      </c>
      <c r="F39" s="124">
        <f>VLOOKUP(A39,Insumos!$A:$D,4,0)</f>
        <v>4.22</v>
      </c>
      <c r="G39" s="37">
        <f t="shared" si="1"/>
        <v>4.36</v>
      </c>
    </row>
    <row r="40" spans="1:7" ht="33.75">
      <c r="A40" s="34">
        <v>39435</v>
      </c>
      <c r="B40" s="35"/>
      <c r="C40" s="28" t="str">
        <f>VLOOKUP(A40,Insumos!$A:$D,2,0)</f>
        <v>Parafuso dry wall, em aco fosfatizado, cabeca trombeta e ponta agulha (ta), comprimento 25 mm</v>
      </c>
      <c r="D40" s="157" t="str">
        <f>VLOOKUP(A40,Insumos!$A:$D,3,0)</f>
        <v>un</v>
      </c>
      <c r="E40" s="36">
        <v>20.0077</v>
      </c>
      <c r="F40" s="124">
        <f>VLOOKUP(A40,Insumos!$A:$D,4,0)</f>
        <v>0.07</v>
      </c>
      <c r="G40" s="37">
        <f t="shared" si="1"/>
        <v>1.4</v>
      </c>
    </row>
    <row r="41" spans="1:7" ht="33.75">
      <c r="A41" s="34">
        <v>39443</v>
      </c>
      <c r="B41" s="35"/>
      <c r="C41" s="28" t="str">
        <f>VLOOKUP(A41,Insumos!$A:$D,2,0)</f>
        <v>Parafuso dry wall, em aco zincado, cabeca lentilha e ponta broca (lb), largura 4,2 mm, comprimento 13 mm</v>
      </c>
      <c r="D41" s="157" t="str">
        <f>VLOOKUP(A41,Insumos!$A:$D,3,0)</f>
        <v>un</v>
      </c>
      <c r="E41" s="36">
        <v>0.9149</v>
      </c>
      <c r="F41" s="124">
        <f>VLOOKUP(A41,Insumos!$A:$D,4,0)</f>
        <v>0.17</v>
      </c>
      <c r="G41" s="37">
        <f t="shared" si="1"/>
        <v>0.16</v>
      </c>
    </row>
    <row r="42" spans="1:7" ht="22.5">
      <c r="A42" s="34">
        <v>88278</v>
      </c>
      <c r="B42" s="35"/>
      <c r="C42" s="28" t="str">
        <f>VLOOKUP(A42,Insumos!$A:$D,2,0)</f>
        <v>Montador de estrutura metálica com encargos complementares</v>
      </c>
      <c r="D42" s="157" t="str">
        <f>VLOOKUP(A42,Insumos!$A:$D,3,0)</f>
        <v>h</v>
      </c>
      <c r="E42" s="36">
        <v>0.628</v>
      </c>
      <c r="F42" s="124">
        <f>VLOOKUP(A42,Insumos!$A:$D,4,0)</f>
        <v>17.11</v>
      </c>
      <c r="G42" s="37">
        <f t="shared" si="1"/>
        <v>10.75</v>
      </c>
    </row>
    <row r="43" spans="1:7" ht="12.75">
      <c r="A43" s="34">
        <v>88316</v>
      </c>
      <c r="B43" s="35"/>
      <c r="C43" s="28" t="str">
        <f>VLOOKUP(A43,Insumos!$A:$D,2,0)</f>
        <v>Servente com encargos complementares</v>
      </c>
      <c r="D43" s="157" t="str">
        <f>VLOOKUP(A43,Insumos!$A:$D,3,0)</f>
        <v>h</v>
      </c>
      <c r="E43" s="36">
        <v>0.157</v>
      </c>
      <c r="F43" s="124">
        <f>VLOOKUP(A43,Insumos!$A:$D,4,0)</f>
        <v>15.83</v>
      </c>
      <c r="G43" s="37">
        <f t="shared" si="1"/>
        <v>2.49</v>
      </c>
    </row>
    <row r="44" spans="1:7" ht="12.75">
      <c r="A44" s="34"/>
      <c r="B44" s="35"/>
      <c r="C44" s="28"/>
      <c r="D44" s="157"/>
      <c r="E44" s="36"/>
      <c r="F44" s="124"/>
      <c r="G44" s="37"/>
    </row>
    <row r="45" spans="1:7" ht="22.5">
      <c r="A45" s="40"/>
      <c r="B45" s="40" t="str">
        <f>'Orçamento Sintético'!B24</f>
        <v>04.01.200</v>
      </c>
      <c r="C45" s="41" t="str">
        <f>'Orçamento Sintético'!C24</f>
        <v>Esquadrias</v>
      </c>
      <c r="D45" s="40"/>
      <c r="E45" s="42"/>
      <c r="F45" s="48"/>
      <c r="G45" s="44"/>
    </row>
    <row r="46" spans="1:7" ht="90">
      <c r="A46" s="232" t="str">
        <f>'Orçamento Sintético'!A26</f>
        <v>CCU 04.01.241</v>
      </c>
      <c r="B46" s="233" t="str">
        <f>VLOOKUP($A46,'Orçamento Sintético'!$A:$G,2,0)</f>
        <v>04.01.241</v>
      </c>
      <c r="C46" s="156" t="str">
        <f>VLOOKUP($A46,'Orçamento Sintético'!$A:$G,3,0)</f>
        <v>KIT DE PORTA DE MADEIRA PARA PINTURA, SEMI-OCA (LEVE OU MÉDIA), PADRÃO MÉDIO, 90X210CM, ESPESSURA DE 3,5CM, ITENS INCLUSOS: DOBRADIÇAS, MONTAGEM E INSTALAÇÃO DO BATENTE, FECHADURA COM EXECUÇÃO DO FURO - FORNECIMENTO E INSTALAÇÃO. AF_08/2015</v>
      </c>
      <c r="D46" s="31" t="str">
        <f>VLOOKUP($A46,'Orçamento Sintético'!$A:$G,4,0)</f>
        <v>un</v>
      </c>
      <c r="E46" s="36"/>
      <c r="F46" s="124"/>
      <c r="G46" s="47">
        <f>SUM(G47:G53)</f>
        <v>822.18</v>
      </c>
    </row>
    <row r="47" spans="1:7" ht="33.75">
      <c r="A47" s="34">
        <v>90803</v>
      </c>
      <c r="B47" s="35"/>
      <c r="C47" s="28" t="str">
        <f>VLOOKUP(A47,Insumos!$A:$D,2,0)</f>
        <v>Aduela / marco / batente para porta de 90x210cm, padrão médio - fornecimento e montagem. Af_08/2015</v>
      </c>
      <c r="D47" s="157" t="str">
        <f>VLOOKUP(A47,Insumos!$A:$D,3,0)</f>
        <v>un</v>
      </c>
      <c r="E47" s="36">
        <v>1</v>
      </c>
      <c r="F47" s="124">
        <f>VLOOKUP(A47,Insumos!$A:$D,4,0)</f>
        <v>268.1</v>
      </c>
      <c r="G47" s="37">
        <f>ROUND(E47*F47,2)</f>
        <v>268.1</v>
      </c>
    </row>
    <row r="48" spans="1:7" ht="22.5">
      <c r="A48" s="34">
        <v>142</v>
      </c>
      <c r="B48" s="35"/>
      <c r="C48" s="28" t="str">
        <f>VLOOKUP(A48,Insumos!$A:$D,2,0)</f>
        <v>Selante elastico monocomponente a base de poliuretano para juntas diversas</v>
      </c>
      <c r="D48" s="157" t="str">
        <f>VLOOKUP(A48,Insumos!$A:$D,3,0)</f>
        <v>310ml</v>
      </c>
      <c r="E48" s="36">
        <f>ROUND(0.2967/4*(0.9+2.1*2),4)</f>
        <v>0.3783</v>
      </c>
      <c r="F48" s="124">
        <f>VLOOKUP(A48,Insumos!$A:$D,4,0)</f>
        <v>29.82</v>
      </c>
      <c r="G48" s="37">
        <f aca="true" t="shared" si="2" ref="G48:G53">ROUND(E48*F48,2)</f>
        <v>11.28</v>
      </c>
    </row>
    <row r="49" spans="1:7" ht="12.75">
      <c r="A49" s="34">
        <v>88309</v>
      </c>
      <c r="B49" s="35"/>
      <c r="C49" s="28" t="str">
        <f>VLOOKUP(A49,Insumos!$A:$D,2,0)</f>
        <v>Pedreiro com encargos complementares</v>
      </c>
      <c r="D49" s="157" t="str">
        <f>VLOOKUP(A49,Insumos!$A:$D,3,0)</f>
        <v>h</v>
      </c>
      <c r="E49" s="36">
        <f>ROUND(0.823*(0.9*2.1),4)</f>
        <v>1.5555</v>
      </c>
      <c r="F49" s="124">
        <f>VLOOKUP(A49,Insumos!$A:$D,4,0)</f>
        <v>21.42</v>
      </c>
      <c r="G49" s="37">
        <f t="shared" si="2"/>
        <v>33.32</v>
      </c>
    </row>
    <row r="50" spans="1:7" ht="12.75">
      <c r="A50" s="34">
        <v>88316</v>
      </c>
      <c r="B50" s="35"/>
      <c r="C50" s="28" t="str">
        <f>VLOOKUP(A50,Insumos!$A:$D,2,0)</f>
        <v>Servente com encargos complementares</v>
      </c>
      <c r="D50" s="157" t="str">
        <f>VLOOKUP(A50,Insumos!$A:$D,3,0)</f>
        <v>h</v>
      </c>
      <c r="E50" s="36">
        <f>ROUND(0.412*(0.9*2.1),4)</f>
        <v>0.7787</v>
      </c>
      <c r="F50" s="124">
        <f>VLOOKUP(A50,Insumos!$A:$D,4,0)</f>
        <v>15.83</v>
      </c>
      <c r="G50" s="37">
        <f t="shared" si="2"/>
        <v>12.33</v>
      </c>
    </row>
    <row r="51" spans="1:7" ht="45">
      <c r="A51" s="34">
        <v>90823</v>
      </c>
      <c r="B51" s="35"/>
      <c r="C51" s="28" t="str">
        <f>VLOOKUP(A51,Insumos!$A:$D,2,0)</f>
        <v>Porta de madeira para pintura, semi-oca (leve ou média), 90x210cm, espessura de 3,5cm, incluso dobradiças - fornecimento e instalação. Af_08/2015</v>
      </c>
      <c r="D51" s="157" t="str">
        <f>VLOOKUP(A51,Insumos!$A:$D,3,0)</f>
        <v>un</v>
      </c>
      <c r="E51" s="36">
        <v>1</v>
      </c>
      <c r="F51" s="124">
        <f>VLOOKUP(A51,Insumos!$A:$D,4,0)</f>
        <v>312.3</v>
      </c>
      <c r="G51" s="37">
        <f t="shared" si="2"/>
        <v>312.3</v>
      </c>
    </row>
    <row r="52" spans="1:7" ht="22.5" customHeight="1">
      <c r="A52" s="34">
        <v>90829</v>
      </c>
      <c r="B52" s="35"/>
      <c r="C52" s="28" t="str">
        <f>VLOOKUP(A52,Insumos!$A:$D,2,0)</f>
        <v>Alizar / guarnição de 5x1,5cm para porta de 90x210cm fixado com pregos, padrão médio - fornecimento e instalação. Af_08/2015</v>
      </c>
      <c r="D52" s="157" t="str">
        <f>VLOOKUP(A52,Insumos!$A:$D,3,0)</f>
        <v>un</v>
      </c>
      <c r="E52" s="36">
        <v>2</v>
      </c>
      <c r="F52" s="124">
        <f>VLOOKUP(A52,Insumos!$A:$D,4,0)</f>
        <v>43.25</v>
      </c>
      <c r="G52" s="37">
        <f t="shared" si="2"/>
        <v>86.5</v>
      </c>
    </row>
    <row r="53" spans="1:7" ht="45">
      <c r="A53" s="34">
        <v>90830</v>
      </c>
      <c r="B53" s="35"/>
      <c r="C53" s="28" t="str">
        <f>VLOOKUP(A53,Insumos!$A:$D,2,0)</f>
        <v>Fechadura de embutir com cilindro, externa, completa, acabamento padrão médio, incluso execução de furo - fornecimento e instalação. Af_08/2015</v>
      </c>
      <c r="D53" s="157" t="str">
        <f>VLOOKUP(A53,Insumos!$A:$D,3,0)</f>
        <v>un</v>
      </c>
      <c r="E53" s="36">
        <v>1</v>
      </c>
      <c r="F53" s="124">
        <f>VLOOKUP(A53,Insumos!$A:$D,4,0)</f>
        <v>98.35</v>
      </c>
      <c r="G53" s="37">
        <f t="shared" si="2"/>
        <v>98.35</v>
      </c>
    </row>
    <row r="54" spans="1:7" ht="12.75">
      <c r="A54" s="34"/>
      <c r="B54" s="35"/>
      <c r="C54" s="28"/>
      <c r="D54" s="157"/>
      <c r="E54" s="36"/>
      <c r="F54" s="124"/>
      <c r="G54" s="37"/>
    </row>
    <row r="55" spans="1:7" ht="90">
      <c r="A55" s="125" t="str">
        <f>'Orçamento Sintético'!A27</f>
        <v>CCU 04.01.242</v>
      </c>
      <c r="B55" s="233" t="str">
        <f>VLOOKUP($A55,'Orçamento Sintético'!$A:$G,2,0)</f>
        <v>04.01.242</v>
      </c>
      <c r="C55" s="156" t="str">
        <f>VLOOKUP($A55,'Orçamento Sintético'!$A:$G,3,0)</f>
        <v>KIT DE PORTA DE MADEIRA PARA PINTURA, SEMI-OCA (LEVE OU MÉDIA), PADRÃO MÉDIO, 160X210CM, ESPESSURA DE 3,5CM, ITENS INCLUSOS: DOBRADIÇAS, MONTAGEM E INSTALAÇÃO DO BATENTE, FECHADURA COM EXECUÇÃO DO FURO - FORNECIMENTO E INSTALAÇÃO. AF_08/2015</v>
      </c>
      <c r="D55" s="31" t="str">
        <f>VLOOKUP($A55,'Orçamento Sintético'!$A:$G,4,0)</f>
        <v>un</v>
      </c>
      <c r="E55" s="36"/>
      <c r="F55" s="124"/>
      <c r="G55" s="47">
        <f>SUM(G56:G63)</f>
        <v>1326.3999999999999</v>
      </c>
    </row>
    <row r="56" spans="1:7" ht="33.75">
      <c r="A56" s="34">
        <v>90800</v>
      </c>
      <c r="B56" s="35"/>
      <c r="C56" s="28" t="str">
        <f>VLOOKUP(A56,Insumos!$A:$D,2,0)</f>
        <v>Aduela / marco / batente para porta de 60x210cm, padrão médio - fornecimento e montagem. Af_08/2015</v>
      </c>
      <c r="D56" s="157" t="str">
        <f>VLOOKUP(A56,Insumos!$A:$D,3,0)</f>
        <v>un</v>
      </c>
      <c r="E56" s="36">
        <v>1.5</v>
      </c>
      <c r="F56" s="124">
        <f>VLOOKUP(A56,Insumos!$A:$D,4,0)</f>
        <v>245.85</v>
      </c>
      <c r="G56" s="37">
        <f>ROUND(E56*F56,2)</f>
        <v>368.78</v>
      </c>
    </row>
    <row r="57" spans="1:7" ht="22.5">
      <c r="A57" s="34">
        <v>142</v>
      </c>
      <c r="B57" s="35"/>
      <c r="C57" s="28" t="str">
        <f>VLOOKUP(A57,Insumos!$A:$D,2,0)</f>
        <v>Selante elastico monocomponente a base de poliuretano para juntas diversas</v>
      </c>
      <c r="D57" s="157" t="str">
        <f>VLOOKUP(A57,Insumos!$A:$D,3,0)</f>
        <v>310ml</v>
      </c>
      <c r="E57" s="36">
        <f>ROUND(0.2967/4*(1.6+2.1*2),4)</f>
        <v>0.4302</v>
      </c>
      <c r="F57" s="124">
        <f>VLOOKUP(A57,Insumos!$A:$D,4,0)</f>
        <v>29.82</v>
      </c>
      <c r="G57" s="37">
        <f aca="true" t="shared" si="3" ref="G57:G63">ROUND(E57*F57,2)</f>
        <v>12.83</v>
      </c>
    </row>
    <row r="58" spans="1:7" ht="12.75">
      <c r="A58" s="34">
        <v>88309</v>
      </c>
      <c r="B58" s="35"/>
      <c r="C58" s="28" t="str">
        <f>VLOOKUP(A58,Insumos!$A:$D,2,0)</f>
        <v>Pedreiro com encargos complementares</v>
      </c>
      <c r="D58" s="157" t="str">
        <f>VLOOKUP(A58,Insumos!$A:$D,3,0)</f>
        <v>h</v>
      </c>
      <c r="E58" s="36">
        <f>ROUND(0.823*(1.6*2.1),4)</f>
        <v>2.7653</v>
      </c>
      <c r="F58" s="124">
        <f>VLOOKUP(A58,Insumos!$A:$D,4,0)</f>
        <v>21.42</v>
      </c>
      <c r="G58" s="37">
        <f t="shared" si="3"/>
        <v>59.23</v>
      </c>
    </row>
    <row r="59" spans="1:7" ht="12.75">
      <c r="A59" s="34">
        <v>88316</v>
      </c>
      <c r="B59" s="35"/>
      <c r="C59" s="28" t="str">
        <f>VLOOKUP(A59,Insumos!$A:$D,2,0)</f>
        <v>Servente com encargos complementares</v>
      </c>
      <c r="D59" s="157" t="str">
        <f>VLOOKUP(A59,Insumos!$A:$D,3,0)</f>
        <v>h</v>
      </c>
      <c r="E59" s="36">
        <f>ROUND(0.412*(1.6*2.1),4)</f>
        <v>1.3843</v>
      </c>
      <c r="F59" s="124">
        <f>VLOOKUP(A59,Insumos!$A:$D,4,0)</f>
        <v>15.83</v>
      </c>
      <c r="G59" s="37">
        <f t="shared" si="3"/>
        <v>21.91</v>
      </c>
    </row>
    <row r="60" spans="1:7" ht="33.75">
      <c r="A60" s="34">
        <v>90822</v>
      </c>
      <c r="B60" s="35"/>
      <c r="C60" s="28" t="str">
        <f>VLOOKUP(A60,Insumos!$A:$D,2,0)</f>
        <v>Porta de madeira para pintura, semi-oca (leve ou média), 80x210cm, espessura de 3,5cm, incluso dobradiças - fornecimento e instalação. Af_08/2015</v>
      </c>
      <c r="D60" s="157" t="str">
        <f>VLOOKUP(A60,Insumos!$A:$D,3,0)</f>
        <v>un</v>
      </c>
      <c r="E60" s="36">
        <v>2</v>
      </c>
      <c r="F60" s="124">
        <f>VLOOKUP(A60,Insumos!$A:$D,4,0)</f>
        <v>296.39</v>
      </c>
      <c r="G60" s="37">
        <f t="shared" si="3"/>
        <v>592.78</v>
      </c>
    </row>
    <row r="61" spans="1:7" ht="33.75">
      <c r="A61" s="34">
        <v>90828</v>
      </c>
      <c r="B61" s="35"/>
      <c r="C61" s="28" t="str">
        <f>VLOOKUP(A61,Insumos!$A:$D,2,0)</f>
        <v>Alizar / guarnição de 5x1,5cm para porta de 80x210cm fixado com pregos, padrão médio - fornecimento e instalação. Af_08/2015</v>
      </c>
      <c r="D61" s="157" t="str">
        <f>VLOOKUP(A61,Insumos!$A:$D,3,0)</f>
        <v>un</v>
      </c>
      <c r="E61" s="36">
        <v>3</v>
      </c>
      <c r="F61" s="124">
        <f>VLOOKUP(A61,Insumos!$A:$D,4,0)</f>
        <v>41.59</v>
      </c>
      <c r="G61" s="37">
        <f t="shared" si="3"/>
        <v>124.77</v>
      </c>
    </row>
    <row r="62" spans="1:7" ht="45">
      <c r="A62" s="34">
        <v>90830</v>
      </c>
      <c r="B62" s="35"/>
      <c r="C62" s="28" t="str">
        <f>VLOOKUP(A62,Insumos!$A:$D,2,0)</f>
        <v>Fechadura de embutir com cilindro, externa, completa, acabamento padrão médio, incluso execução de furo - fornecimento e instalação. Af_08/2015</v>
      </c>
      <c r="D62" s="157" t="str">
        <f>VLOOKUP(A62,Insumos!$A:$D,3,0)</f>
        <v>un</v>
      </c>
      <c r="E62" s="36">
        <v>1</v>
      </c>
      <c r="F62" s="124">
        <f>VLOOKUP(A62,Insumos!$A:$D,4,0)</f>
        <v>98.35</v>
      </c>
      <c r="G62" s="37">
        <f t="shared" si="3"/>
        <v>98.35</v>
      </c>
    </row>
    <row r="63" spans="1:7" ht="12.75">
      <c r="A63" s="34">
        <v>84950</v>
      </c>
      <c r="B63" s="35"/>
      <c r="C63" s="28" t="str">
        <f>VLOOKUP(A63,Insumos!$A:$D,2,0)</f>
        <v>Fecho embutir tipo unha 40cm c/colocacao</v>
      </c>
      <c r="D63" s="157" t="str">
        <f>VLOOKUP(A63,Insumos!$A:$D,3,0)</f>
        <v>un</v>
      </c>
      <c r="E63" s="36">
        <v>1</v>
      </c>
      <c r="F63" s="124">
        <f>VLOOKUP(A63,Insumos!$A:$D,4,0)</f>
        <v>47.75</v>
      </c>
      <c r="G63" s="37">
        <f t="shared" si="3"/>
        <v>47.75</v>
      </c>
    </row>
    <row r="64" spans="1:7" ht="12.75">
      <c r="A64" s="159"/>
      <c r="B64" s="160"/>
      <c r="C64" s="158"/>
      <c r="D64" s="161"/>
      <c r="E64" s="94"/>
      <c r="F64" s="162"/>
      <c r="G64" s="37"/>
    </row>
    <row r="65" spans="1:7" ht="12.75">
      <c r="A65" s="152"/>
      <c r="B65" s="40" t="str">
        <f>'Orçamento Sintético'!B28</f>
        <v>04.01.560</v>
      </c>
      <c r="C65" s="41" t="str">
        <f>'Orçamento Sintético'!C28</f>
        <v>Pinturas</v>
      </c>
      <c r="D65" s="40"/>
      <c r="E65" s="42"/>
      <c r="F65" s="48"/>
      <c r="G65" s="44"/>
    </row>
    <row r="66" spans="1:7" ht="22.5">
      <c r="A66" s="94" t="str">
        <f>'Orçamento Sintético'!A32</f>
        <v>CCU 04.01.564</v>
      </c>
      <c r="B66" s="212" t="str">
        <f>VLOOKUP($A66,'Orçamento Sintético'!$A:$G,2,0)</f>
        <v>04.01.564</v>
      </c>
      <c r="C66" s="213" t="str">
        <f>VLOOKUP($A66,'Orçamento Sintético'!$A:$G,3,0)</f>
        <v>Pintura de faixas de sinalização em paredes, com tinta látex acrílica</v>
      </c>
      <c r="D66" s="212" t="str">
        <f>VLOOKUP($A66,'Orçamento Sintético'!$A:$G,4,0)</f>
        <v>m²</v>
      </c>
      <c r="E66" s="39"/>
      <c r="F66" s="214"/>
      <c r="G66" s="47">
        <f>SUM(G67:G68)</f>
        <v>12.34</v>
      </c>
    </row>
    <row r="67" spans="1:7" ht="22.5">
      <c r="A67" s="34">
        <v>88489</v>
      </c>
      <c r="B67" s="35"/>
      <c r="C67" s="28" t="str">
        <f>VLOOKUP(A67,Insumos!$A:$D,2,0)</f>
        <v>Aplicação manual de pintura com tinta látex acrílica em paredes, duas demãos. Af_06/2014</v>
      </c>
      <c r="D67" s="157" t="str">
        <f>VLOOKUP(A67,Insumos!$A:$D,3,0)</f>
        <v>m²</v>
      </c>
      <c r="E67" s="36">
        <v>1</v>
      </c>
      <c r="F67" s="124">
        <f>VLOOKUP(A67,Insumos!$A:$D,4,0)</f>
        <v>11.92</v>
      </c>
      <c r="G67" s="37">
        <f>ROUND(E67*F67,2)</f>
        <v>11.92</v>
      </c>
    </row>
    <row r="68" spans="1:7" ht="12.75">
      <c r="A68" s="215">
        <v>12815</v>
      </c>
      <c r="B68" s="280"/>
      <c r="C68" s="216" t="str">
        <f>VLOOKUP(A68,Insumos!$A:$Z,2,0)</f>
        <v>Fita crepe rolo de 25 mm x 50 m</v>
      </c>
      <c r="D68" s="46" t="str">
        <f>VLOOKUP(A68,Insumos!$A:$Z,3,0)</f>
        <v>un</v>
      </c>
      <c r="E68" s="286">
        <f>ROUND(3/50,4)</f>
        <v>0.06</v>
      </c>
      <c r="F68" s="217">
        <f>VLOOKUP(A68,Insumos!$A:$D,4,0)</f>
        <v>7.05</v>
      </c>
      <c r="G68" s="218">
        <f>ROUND(E68*F68,2)</f>
        <v>0.42</v>
      </c>
    </row>
  </sheetData>
  <sheetProtection selectLockedCells="1" selectUnlockedCells="1"/>
  <mergeCells count="9">
    <mergeCell ref="A1:E1"/>
    <mergeCell ref="D5:E5"/>
    <mergeCell ref="F5:G5"/>
    <mergeCell ref="A5:B5"/>
    <mergeCell ref="A7:B7"/>
    <mergeCell ref="D7:E7"/>
    <mergeCell ref="F7:G7"/>
    <mergeCell ref="F2:G2"/>
    <mergeCell ref="F3:G3"/>
  </mergeCells>
  <hyperlinks>
    <hyperlink ref="F334" r:id="rId1" display="http://br01.webdms.sika.com/fileshow.do?documentID=49"/>
    <hyperlink ref="F321" r:id="rId2" display="http://br01.webdms.sika.com/fileshow.do?documentID=49"/>
    <hyperlink ref="F532" r:id="rId3" display="http://br01.webdms.sika.com/fileshow.do?documentID=49"/>
    <hyperlink ref="F519" r:id="rId4" display="http://br01.webdms.sika.com/fileshow.do?documentID=49"/>
    <hyperlink ref="E84" r:id="rId5" display="http://br01.webdms.sika.com/fileshow.do?documentID=49"/>
    <hyperlink ref="E71" r:id="rId6" display="http://br01.webdms.sika.com/fileshow.do?documentID=49"/>
    <hyperlink ref="F84" r:id="rId7" display="http://br01.webdms.sika.com/fileshow.do?documentID=49"/>
    <hyperlink ref="F71" r:id="rId8" display="http://br01.webdms.sika.com/fileshow.do?documentID=49"/>
    <hyperlink ref="D84" r:id="rId9" display="http://br01.webdms.sika.com/fileshow.do?documentID=49"/>
    <hyperlink ref="D71" r:id="rId10" display="http://br01.webdms.sika.com/fileshow.do?documentID=49"/>
    <hyperlink ref="F86" r:id="rId11" display="http://br01.webdms.sika.com/fileshow.do?documentID=49"/>
    <hyperlink ref="F73" r:id="rId12" display="http://br01.webdms.sika.com/fileshow.do?documentID=49"/>
    <hyperlink ref="E86" r:id="rId13" display="http://br01.webdms.sika.com/fileshow.do?documentID=49"/>
    <hyperlink ref="E73" r:id="rId14" display="http://br01.webdms.sika.com/fileshow.do?documentID=49"/>
    <hyperlink ref="D86" r:id="rId15" display="http://br01.webdms.sika.com/fileshow.do?documentID=49"/>
    <hyperlink ref="D73" r:id="rId16" display="http://br01.webdms.sika.com/fileshow.do?documentID=49"/>
    <hyperlink ref="F319" r:id="rId17" display="http://br01.webdms.sika.com/fileshow.do?documentID=49"/>
    <hyperlink ref="F306" r:id="rId18" display="http://br01.webdms.sika.com/fileshow.do?documentID=49"/>
    <hyperlink ref="F517" r:id="rId19" display="http://br01.webdms.sika.com/fileshow.do?documentID=49"/>
    <hyperlink ref="F504" r:id="rId20" display="http://br01.webdms.sika.com/fileshow.do?documentID=49"/>
    <hyperlink ref="F289" r:id="rId21" display="http://br01.webdms.sika.com/fileshow.do?documentID=49"/>
    <hyperlink ref="F276" r:id="rId22" display="http://br01.webdms.sika.com/fileshow.do?documentID=49"/>
    <hyperlink ref="F487" r:id="rId23" display="http://br01.webdms.sika.com/fileshow.do?documentID=49"/>
    <hyperlink ref="F474" r:id="rId24" display="http://br01.webdms.sika.com/fileshow.do?documentID=49"/>
    <hyperlink ref="F297" r:id="rId25" display="http://br01.webdms.sika.com/fileshow.do?documentID=49"/>
    <hyperlink ref="F284" r:id="rId26" display="http://br01.webdms.sika.com/fileshow.do?documentID=49"/>
    <hyperlink ref="F495" r:id="rId27" display="http://br01.webdms.sika.com/fileshow.do?documentID=49"/>
    <hyperlink ref="F482" r:id="rId28" display="http://br01.webdms.sika.com/fileshow.do?documentID=49"/>
    <hyperlink ref="F262" r:id="rId29" display="http://br01.webdms.sika.com/fileshow.do?documentID=49"/>
    <hyperlink ref="F249" r:id="rId30" display="http://br01.webdms.sika.com/fileshow.do?documentID=49"/>
    <hyperlink ref="F460" r:id="rId31" display="http://br01.webdms.sika.com/fileshow.do?documentID=49"/>
    <hyperlink ref="F447" r:id="rId32" display="http://br01.webdms.sika.com/fileshow.do?documentID=49"/>
    <hyperlink ref="F315" r:id="rId33" display="http://br01.webdms.sika.com/fileshow.do?documentID=49"/>
    <hyperlink ref="F302" r:id="rId34" display="http://br01.webdms.sika.com/fileshow.do?documentID=49"/>
    <hyperlink ref="F513" r:id="rId35" display="http://br01.webdms.sika.com/fileshow.do?documentID=49"/>
    <hyperlink ref="F500" r:id="rId36" display="http://br01.webdms.sika.com/fileshow.do?documentID=49"/>
    <hyperlink ref="F307" r:id="rId37" display="http://br01.webdms.sika.com/fileshow.do?documentID=49"/>
    <hyperlink ref="F294" r:id="rId38" display="http://br01.webdms.sika.com/fileshow.do?documentID=49"/>
    <hyperlink ref="F505" r:id="rId39" display="http://br01.webdms.sika.com/fileshow.do?documentID=49"/>
    <hyperlink ref="F492" r:id="rId40" display="http://br01.webdms.sika.com/fileshow.do?documentID=49"/>
    <hyperlink ref="F369" r:id="rId41" display="http://br01.webdms.sika.com/fileshow.do?documentID=49"/>
    <hyperlink ref="F356" r:id="rId42" display="http://br01.webdms.sika.com/fileshow.do?documentID=49"/>
    <hyperlink ref="F567" r:id="rId43" display="http://br01.webdms.sika.com/fileshow.do?documentID=49"/>
    <hyperlink ref="F554" r:id="rId44" display="http://br01.webdms.sika.com/fileshow.do?documentID=49"/>
    <hyperlink ref="F375" r:id="rId45" display="http://br01.webdms.sika.com/fileshow.do?documentID=49"/>
    <hyperlink ref="F362" r:id="rId46" display="http://br01.webdms.sika.com/fileshow.do?documentID=49"/>
    <hyperlink ref="F573" r:id="rId47" display="http://br01.webdms.sika.com/fileshow.do?documentID=49"/>
    <hyperlink ref="F560" r:id="rId48" display="http://br01.webdms.sika.com/fileshow.do?documentID=49"/>
    <hyperlink ref="F250" r:id="rId49" display="http://br01.webdms.sika.com/fileshow.do?documentID=49"/>
    <hyperlink ref="F237" r:id="rId50" display="http://br01.webdms.sika.com/fileshow.do?documentID=49"/>
    <hyperlink ref="F448" r:id="rId51" display="http://br01.webdms.sika.com/fileshow.do?documentID=49"/>
    <hyperlink ref="F435" r:id="rId52" display="http://br01.webdms.sika.com/fileshow.do?documentID=49"/>
    <hyperlink ref="F236" r:id="rId53" display="http://br01.webdms.sika.com/fileshow.do?documentID=49"/>
    <hyperlink ref="F434" r:id="rId54" display="http://br01.webdms.sika.com/fileshow.do?documentID=49"/>
    <hyperlink ref="F155" r:id="rId55" display="http://br01.webdms.sika.com/fileshow.do?documentID=49"/>
    <hyperlink ref="F142" r:id="rId56" display="http://br01.webdms.sika.com/fileshow.do?documentID=49"/>
    <hyperlink ref="F353" r:id="rId57" display="http://br01.webdms.sika.com/fileshow.do?documentID=49"/>
    <hyperlink ref="F340" r:id="rId58" display="http://br01.webdms.sika.com/fileshow.do?documentID=49"/>
    <hyperlink ref="F148" r:id="rId59" display="http://br01.webdms.sika.com/fileshow.do?documentID=49"/>
    <hyperlink ref="F135" r:id="rId60" display="http://br01.webdms.sika.com/fileshow.do?documentID=49"/>
    <hyperlink ref="F346" r:id="rId61" display="http://br01.webdms.sika.com/fileshow.do?documentID=49"/>
    <hyperlink ref="F333" r:id="rId62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65"/>
  <headerFooter alignWithMargins="0">
    <oddFooter>&amp;L&amp;8&amp;Z&amp;F&amp;R&amp;8Página &amp;P</oddFooter>
  </headerFooter>
  <legacyDrawing r:id="rId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45"/>
  <sheetViews>
    <sheetView showGridLines="0" zoomScaleSheetLayoutView="100" zoomScalePageLayoutView="0" workbookViewId="0" topLeftCell="A1">
      <selection activeCell="D12" sqref="D12:D45"/>
    </sheetView>
  </sheetViews>
  <sheetFormatPr defaultColWidth="9.140625" defaultRowHeight="12.75"/>
  <cols>
    <col min="1" max="1" width="15.7109375" style="150" customWidth="1"/>
    <col min="2" max="2" width="59.7109375" style="150" customWidth="1"/>
    <col min="3" max="3" width="10.7109375" style="149" customWidth="1"/>
    <col min="4" max="4" width="11.7109375" style="151" customWidth="1"/>
    <col min="5" max="5" width="12.7109375" style="127" customWidth="1"/>
    <col min="6" max="6" width="12.7109375" style="128" customWidth="1"/>
    <col min="7" max="7" width="12.421875" style="128" customWidth="1"/>
    <col min="8" max="9" width="7.00390625" style="128" customWidth="1"/>
    <col min="10" max="10" width="11.140625" style="128" customWidth="1"/>
    <col min="11" max="12" width="7.00390625" style="128" customWidth="1"/>
    <col min="13" max="13" width="11.140625" style="128" customWidth="1"/>
    <col min="14" max="14" width="11.7109375" style="128" customWidth="1"/>
    <col min="15" max="15" width="7.8515625" style="128" customWidth="1"/>
    <col min="16" max="16" width="9.7109375" style="128" customWidth="1"/>
    <col min="17" max="17" width="10.57421875" style="128" customWidth="1"/>
    <col min="18" max="18" width="8.8515625" style="128" customWidth="1"/>
    <col min="19" max="19" width="8.140625" style="128" customWidth="1"/>
    <col min="20" max="20" width="8.00390625" style="128" customWidth="1"/>
    <col min="21" max="21" width="9.421875" style="128" customWidth="1"/>
    <col min="22" max="22" width="9.00390625" style="128" customWidth="1"/>
    <col min="23" max="23" width="9.28125" style="128" customWidth="1"/>
    <col min="24" max="24" width="9.421875" style="128" bestFit="1" customWidth="1"/>
    <col min="25" max="25" width="6.8515625" style="128" bestFit="1" customWidth="1"/>
    <col min="26" max="26" width="6.421875" style="128" bestFit="1" customWidth="1"/>
    <col min="27" max="27" width="9.00390625" style="129" bestFit="1" customWidth="1"/>
    <col min="28" max="28" width="6.7109375" style="130" bestFit="1" customWidth="1"/>
    <col min="29" max="29" width="7.57421875" style="130" bestFit="1" customWidth="1"/>
    <col min="30" max="30" width="8.00390625" style="130" bestFit="1" customWidth="1"/>
    <col min="31" max="31" width="10.57421875" style="130" bestFit="1" customWidth="1"/>
    <col min="32" max="32" width="5.7109375" style="130" bestFit="1" customWidth="1"/>
    <col min="33" max="33" width="9.140625" style="130" customWidth="1"/>
    <col min="34" max="34" width="14.00390625" style="130" customWidth="1"/>
    <col min="36" max="36" width="9.140625" style="130" customWidth="1"/>
    <col min="37" max="38" width="6.421875" style="130" bestFit="1" customWidth="1"/>
    <col min="39" max="39" width="4.8515625" style="130" bestFit="1" customWidth="1"/>
    <col min="40" max="16384" width="9.140625" style="130" customWidth="1"/>
  </cols>
  <sheetData>
    <row r="1" spans="1:6" ht="18.75" customHeight="1">
      <c r="A1" s="344" t="s">
        <v>48</v>
      </c>
      <c r="B1" s="345"/>
      <c r="C1" s="345"/>
      <c r="D1" s="346"/>
      <c r="E1" s="303" t="s">
        <v>197</v>
      </c>
      <c r="F1" s="287"/>
    </row>
    <row r="2" spans="1:35" s="270" customFormat="1" ht="11.25">
      <c r="A2" s="291" t="str">
        <f>'Orçamento Sintético'!A2</f>
        <v>Objeto: Instalação de paredes de gesso acartonado e portas</v>
      </c>
      <c r="B2" s="293"/>
      <c r="C2" s="325"/>
      <c r="D2" s="324"/>
      <c r="E2" s="354">
        <f>'Orçamento Sintético'!F2</f>
        <v>0</v>
      </c>
      <c r="F2" s="355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I2" s="271"/>
    </row>
    <row r="3" spans="1:35" s="270" customFormat="1" ht="11.25">
      <c r="A3" s="295" t="str">
        <f>'Orçamento Sintético'!A3</f>
        <v>Local: Eixo Monumental, Praça do Buriti, Lote 2, Sede do MPDFT</v>
      </c>
      <c r="B3" s="297"/>
      <c r="C3" s="298"/>
      <c r="D3" s="299"/>
      <c r="E3" s="354">
        <f>'Orçamento Sintético'!F3</f>
        <v>0</v>
      </c>
      <c r="F3" s="355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I3" s="271"/>
    </row>
    <row r="4" spans="1:35" s="270" customFormat="1" ht="11.25">
      <c r="A4" s="317" t="s">
        <v>198</v>
      </c>
      <c r="B4" s="302" t="s">
        <v>199</v>
      </c>
      <c r="C4" s="300" t="s">
        <v>200</v>
      </c>
      <c r="D4" s="341"/>
      <c r="E4" s="303" t="s">
        <v>201</v>
      </c>
      <c r="F4" s="305"/>
      <c r="Z4" s="269"/>
      <c r="AI4" s="271"/>
    </row>
    <row r="5" spans="1:35" s="270" customFormat="1" ht="11.25">
      <c r="A5" s="318">
        <f>'Orçamento Sintético'!A5</f>
        <v>0</v>
      </c>
      <c r="B5" s="318">
        <f>'Orçamento Sintético'!C5</f>
        <v>0</v>
      </c>
      <c r="C5" s="356">
        <f>'Orçamento Sintético'!D5</f>
        <v>0</v>
      </c>
      <c r="D5" s="357"/>
      <c r="E5" s="354">
        <f>'Orçamento Sintético'!F5</f>
        <v>0</v>
      </c>
      <c r="F5" s="355"/>
      <c r="Z5" s="269"/>
      <c r="AI5" s="271"/>
    </row>
    <row r="6" spans="1:26" s="136" customFormat="1" ht="11.25">
      <c r="A6" s="317" t="s">
        <v>49</v>
      </c>
      <c r="B6" s="302" t="s">
        <v>202</v>
      </c>
      <c r="C6" s="300" t="s">
        <v>203</v>
      </c>
      <c r="D6" s="341"/>
      <c r="E6" s="303" t="s">
        <v>204</v>
      </c>
      <c r="F6" s="30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s="136" customFormat="1" ht="11.25">
      <c r="A7" s="319">
        <f>'Orçamento Sintético'!A7</f>
        <v>0</v>
      </c>
      <c r="B7" s="318">
        <f>'Orçamento Sintético'!C7</f>
        <v>0</v>
      </c>
      <c r="C7" s="356">
        <f>'Orçamento Sintético'!D7</f>
        <v>0</v>
      </c>
      <c r="D7" s="357"/>
      <c r="E7" s="353">
        <f>'Orçamento Sintético'!F7</f>
        <v>0</v>
      </c>
      <c r="F7" s="352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136" customFormat="1" ht="6.75">
      <c r="A8" s="131"/>
      <c r="B8" s="132"/>
      <c r="C8" s="133"/>
      <c r="D8" s="134"/>
      <c r="E8" s="321"/>
      <c r="F8" s="322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129" customFormat="1" ht="22.5" customHeight="1">
      <c r="A9" s="137" t="s">
        <v>81</v>
      </c>
      <c r="B9" s="138" t="s">
        <v>83</v>
      </c>
      <c r="C9" s="138" t="s">
        <v>84</v>
      </c>
      <c r="D9" s="139" t="s">
        <v>50</v>
      </c>
      <c r="E9" s="139" t="s">
        <v>206</v>
      </c>
      <c r="F9" s="139" t="s">
        <v>207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7" s="129" customFormat="1" ht="11.25">
      <c r="A10" s="256"/>
      <c r="B10" s="140" t="s">
        <v>51</v>
      </c>
      <c r="C10" s="140"/>
      <c r="D10" s="257"/>
      <c r="E10" s="323"/>
      <c r="F10" s="323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</row>
    <row r="11" spans="1:27" ht="12.75">
      <c r="A11" s="258"/>
      <c r="B11" s="143" t="s">
        <v>52</v>
      </c>
      <c r="C11" s="144"/>
      <c r="D11" s="259"/>
      <c r="E11" s="234"/>
      <c r="F11" s="234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</row>
    <row r="12" spans="1:27" s="235" customFormat="1" ht="11.25">
      <c r="A12" s="262">
        <v>88278</v>
      </c>
      <c r="B12" s="237" t="s">
        <v>17</v>
      </c>
      <c r="C12" s="145" t="s">
        <v>53</v>
      </c>
      <c r="D12" s="261">
        <v>17.11</v>
      </c>
      <c r="E12" s="242" t="s">
        <v>208</v>
      </c>
      <c r="F12" s="242" t="s">
        <v>208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</row>
    <row r="13" spans="1:27" s="146" customFormat="1" ht="11.25">
      <c r="A13" s="262">
        <v>88309</v>
      </c>
      <c r="B13" s="237" t="s">
        <v>3</v>
      </c>
      <c r="C13" s="145" t="s">
        <v>53</v>
      </c>
      <c r="D13" s="261">
        <v>21.42</v>
      </c>
      <c r="E13" s="242" t="s">
        <v>208</v>
      </c>
      <c r="F13" s="242" t="s">
        <v>208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</row>
    <row r="14" spans="1:27" s="146" customFormat="1" ht="11.25">
      <c r="A14" s="260">
        <v>88316</v>
      </c>
      <c r="B14" s="234" t="s">
        <v>54</v>
      </c>
      <c r="C14" s="145" t="s">
        <v>53</v>
      </c>
      <c r="D14" s="261">
        <v>15.83</v>
      </c>
      <c r="E14" s="242" t="s">
        <v>208</v>
      </c>
      <c r="F14" s="242" t="s">
        <v>208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</row>
    <row r="15" spans="1:27" s="146" customFormat="1" ht="11.25">
      <c r="A15" s="263"/>
      <c r="B15" s="154" t="s">
        <v>55</v>
      </c>
      <c r="C15" s="147"/>
      <c r="D15" s="264"/>
      <c r="E15" s="242"/>
      <c r="F15" s="242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</row>
    <row r="16" spans="1:27" s="146" customFormat="1" ht="11.25">
      <c r="A16" s="231">
        <v>142</v>
      </c>
      <c r="B16" s="237" t="s">
        <v>25</v>
      </c>
      <c r="C16" s="211" t="s">
        <v>26</v>
      </c>
      <c r="D16" s="261">
        <v>29.82</v>
      </c>
      <c r="E16" s="242"/>
      <c r="F16" s="242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</row>
    <row r="17" spans="1:27" s="146" customFormat="1" ht="22.5">
      <c r="A17" s="265">
        <v>37586</v>
      </c>
      <c r="B17" s="236" t="s">
        <v>8</v>
      </c>
      <c r="C17" s="238" t="s">
        <v>9</v>
      </c>
      <c r="D17" s="261">
        <v>29.43</v>
      </c>
      <c r="E17" s="242" t="s">
        <v>208</v>
      </c>
      <c r="F17" s="242" t="s">
        <v>208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</row>
    <row r="18" spans="1:27" s="129" customFormat="1" ht="22.5">
      <c r="A18" s="263">
        <v>39417</v>
      </c>
      <c r="B18" s="236" t="s">
        <v>43</v>
      </c>
      <c r="C18" s="147" t="s">
        <v>89</v>
      </c>
      <c r="D18" s="261">
        <v>31.8</v>
      </c>
      <c r="E18" s="242" t="s">
        <v>208</v>
      </c>
      <c r="F18" s="242" t="s">
        <v>208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</row>
    <row r="19" spans="1:27" s="146" customFormat="1" ht="22.5">
      <c r="A19" s="266">
        <v>39419</v>
      </c>
      <c r="B19" s="239" t="s">
        <v>10</v>
      </c>
      <c r="C19" s="38" t="s">
        <v>90</v>
      </c>
      <c r="D19" s="261">
        <v>4.1</v>
      </c>
      <c r="E19" s="242" t="s">
        <v>208</v>
      </c>
      <c r="F19" s="242" t="s">
        <v>208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</row>
    <row r="20" spans="1:27" s="129" customFormat="1" ht="22.5">
      <c r="A20" s="231">
        <v>39431</v>
      </c>
      <c r="B20" s="237" t="s">
        <v>12</v>
      </c>
      <c r="C20" s="145" t="s">
        <v>90</v>
      </c>
      <c r="D20" s="261">
        <v>0.24</v>
      </c>
      <c r="E20" s="242" t="s">
        <v>208</v>
      </c>
      <c r="F20" s="242" t="s">
        <v>208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</row>
    <row r="21" spans="1:27" s="129" customFormat="1" ht="22.5">
      <c r="A21" s="231">
        <v>39432</v>
      </c>
      <c r="B21" s="237" t="s">
        <v>13</v>
      </c>
      <c r="C21" s="145" t="s">
        <v>90</v>
      </c>
      <c r="D21" s="261">
        <v>3.14</v>
      </c>
      <c r="E21" s="242" t="s">
        <v>208</v>
      </c>
      <c r="F21" s="242" t="s">
        <v>208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</row>
    <row r="22" spans="1:27" s="129" customFormat="1" ht="22.5">
      <c r="A22" s="231">
        <v>39434</v>
      </c>
      <c r="B22" s="237" t="s">
        <v>14</v>
      </c>
      <c r="C22" s="145" t="s">
        <v>56</v>
      </c>
      <c r="D22" s="261">
        <v>4.22</v>
      </c>
      <c r="E22" s="242"/>
      <c r="F22" s="242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</row>
    <row r="23" spans="1:27" s="129" customFormat="1" ht="22.5">
      <c r="A23" s="231">
        <v>39435</v>
      </c>
      <c r="B23" s="237" t="s">
        <v>15</v>
      </c>
      <c r="C23" s="211" t="s">
        <v>92</v>
      </c>
      <c r="D23" s="261">
        <v>0.07</v>
      </c>
      <c r="E23" s="242" t="s">
        <v>208</v>
      </c>
      <c r="F23" s="242" t="s">
        <v>208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</row>
    <row r="24" spans="1:27" s="129" customFormat="1" ht="22.5">
      <c r="A24" s="231">
        <v>39443</v>
      </c>
      <c r="B24" s="237" t="s">
        <v>16</v>
      </c>
      <c r="C24" s="211" t="s">
        <v>92</v>
      </c>
      <c r="D24" s="261">
        <v>0.17</v>
      </c>
      <c r="E24" s="242" t="s">
        <v>208</v>
      </c>
      <c r="F24" s="242" t="s">
        <v>208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</row>
    <row r="25" spans="1:27" s="129" customFormat="1" ht="22.5">
      <c r="A25" s="219">
        <v>39422</v>
      </c>
      <c r="B25" s="240" t="s">
        <v>11</v>
      </c>
      <c r="C25" s="219" t="s">
        <v>90</v>
      </c>
      <c r="D25" s="148">
        <v>4.66</v>
      </c>
      <c r="E25" s="242" t="s">
        <v>208</v>
      </c>
      <c r="F25" s="242" t="s">
        <v>208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</row>
    <row r="26" spans="1:27" s="129" customFormat="1" ht="11.25">
      <c r="A26" s="219">
        <v>12815</v>
      </c>
      <c r="B26" s="240" t="s">
        <v>195</v>
      </c>
      <c r="C26" s="219" t="s">
        <v>92</v>
      </c>
      <c r="D26" s="148">
        <v>7.05</v>
      </c>
      <c r="E26" s="242" t="s">
        <v>208</v>
      </c>
      <c r="F26" s="242" t="s">
        <v>208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</row>
    <row r="27" spans="1:27" s="146" customFormat="1" ht="11.25">
      <c r="A27" s="211"/>
      <c r="B27" s="153" t="s">
        <v>57</v>
      </c>
      <c r="C27" s="145"/>
      <c r="D27" s="261"/>
      <c r="E27" s="242"/>
      <c r="F27" s="242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</row>
    <row r="28" spans="1:27" s="146" customFormat="1" ht="11.25">
      <c r="A28" s="263">
        <v>72178</v>
      </c>
      <c r="B28" s="236" t="s">
        <v>40</v>
      </c>
      <c r="C28" s="147" t="s">
        <v>89</v>
      </c>
      <c r="D28" s="261">
        <v>25.6</v>
      </c>
      <c r="E28" s="242" t="s">
        <v>208</v>
      </c>
      <c r="F28" s="242" t="s">
        <v>208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2"/>
    </row>
    <row r="29" spans="1:27" s="146" customFormat="1" ht="11.25">
      <c r="A29" s="260">
        <v>72897</v>
      </c>
      <c r="B29" s="234" t="s">
        <v>58</v>
      </c>
      <c r="C29" s="242" t="s">
        <v>91</v>
      </c>
      <c r="D29" s="267">
        <v>19.4</v>
      </c>
      <c r="E29" s="242" t="s">
        <v>208</v>
      </c>
      <c r="F29" s="242" t="s">
        <v>208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2"/>
    </row>
    <row r="30" spans="1:27" s="146" customFormat="1" ht="11.25">
      <c r="A30" s="211">
        <v>84659</v>
      </c>
      <c r="B30" s="241" t="s">
        <v>37</v>
      </c>
      <c r="C30" s="145" t="s">
        <v>89</v>
      </c>
      <c r="D30" s="261">
        <v>14.78</v>
      </c>
      <c r="E30" s="242"/>
      <c r="F30" s="242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</row>
    <row r="31" spans="1:27" s="146" customFormat="1" ht="11.25">
      <c r="A31" s="211">
        <v>88483</v>
      </c>
      <c r="B31" s="241" t="s">
        <v>34</v>
      </c>
      <c r="C31" s="145" t="s">
        <v>89</v>
      </c>
      <c r="D31" s="261">
        <v>2.92</v>
      </c>
      <c r="E31" s="242"/>
      <c r="F31" s="242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</row>
    <row r="32" spans="1:27" s="146" customFormat="1" ht="11.25">
      <c r="A32" s="211">
        <v>88497</v>
      </c>
      <c r="B32" s="241" t="s">
        <v>35</v>
      </c>
      <c r="C32" s="145" t="s">
        <v>89</v>
      </c>
      <c r="D32" s="261">
        <v>12.15</v>
      </c>
      <c r="E32" s="242"/>
      <c r="F32" s="242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</row>
    <row r="33" spans="1:27" s="146" customFormat="1" ht="22.5">
      <c r="A33" s="231">
        <v>90803</v>
      </c>
      <c r="B33" s="237" t="s">
        <v>24</v>
      </c>
      <c r="C33" s="211" t="s">
        <v>92</v>
      </c>
      <c r="D33" s="261">
        <v>268.1</v>
      </c>
      <c r="E33" s="242" t="s">
        <v>208</v>
      </c>
      <c r="F33" s="242" t="s">
        <v>208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</row>
    <row r="34" spans="1:27" s="146" customFormat="1" ht="22.5">
      <c r="A34" s="211">
        <v>90822</v>
      </c>
      <c r="B34" s="241" t="s">
        <v>31</v>
      </c>
      <c r="C34" s="145" t="s">
        <v>92</v>
      </c>
      <c r="D34" s="261">
        <v>296.39</v>
      </c>
      <c r="E34" s="242" t="s">
        <v>208</v>
      </c>
      <c r="F34" s="242" t="s">
        <v>208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2"/>
    </row>
    <row r="35" spans="1:27" s="146" customFormat="1" ht="22.5">
      <c r="A35" s="211">
        <v>90823</v>
      </c>
      <c r="B35" s="241" t="s">
        <v>27</v>
      </c>
      <c r="C35" s="145" t="s">
        <v>92</v>
      </c>
      <c r="D35" s="261">
        <v>312.3</v>
      </c>
      <c r="E35" s="242" t="s">
        <v>208</v>
      </c>
      <c r="F35" s="242" t="s">
        <v>208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2"/>
    </row>
    <row r="36" spans="1:27" s="146" customFormat="1" ht="22.5">
      <c r="A36" s="211">
        <v>90828</v>
      </c>
      <c r="B36" s="241" t="s">
        <v>32</v>
      </c>
      <c r="C36" s="145" t="s">
        <v>92</v>
      </c>
      <c r="D36" s="261">
        <v>41.59</v>
      </c>
      <c r="E36" s="242" t="s">
        <v>208</v>
      </c>
      <c r="F36" s="242" t="s">
        <v>208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2"/>
    </row>
    <row r="37" spans="1:27" s="146" customFormat="1" ht="22.5">
      <c r="A37" s="211">
        <v>90829</v>
      </c>
      <c r="B37" s="241" t="s">
        <v>28</v>
      </c>
      <c r="C37" s="145" t="s">
        <v>92</v>
      </c>
      <c r="D37" s="261">
        <v>43.25</v>
      </c>
      <c r="E37" s="242" t="s">
        <v>208</v>
      </c>
      <c r="F37" s="242" t="s">
        <v>208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2"/>
    </row>
    <row r="38" spans="1:27" s="146" customFormat="1" ht="22.5">
      <c r="A38" s="211">
        <v>90830</v>
      </c>
      <c r="B38" s="241" t="s">
        <v>29</v>
      </c>
      <c r="C38" s="145" t="s">
        <v>92</v>
      </c>
      <c r="D38" s="261">
        <v>98.35</v>
      </c>
      <c r="E38" s="242"/>
      <c r="F38" s="242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2"/>
    </row>
    <row r="39" spans="1:27" s="146" customFormat="1" ht="22.5">
      <c r="A39" s="211">
        <v>96358</v>
      </c>
      <c r="B39" s="241" t="s">
        <v>41</v>
      </c>
      <c r="C39" s="145" t="s">
        <v>89</v>
      </c>
      <c r="D39" s="261">
        <v>78.09</v>
      </c>
      <c r="E39" s="242" t="s">
        <v>208</v>
      </c>
      <c r="F39" s="242" t="s">
        <v>208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2"/>
    </row>
    <row r="40" spans="1:27" s="146" customFormat="1" ht="22.5">
      <c r="A40" s="211">
        <v>96359</v>
      </c>
      <c r="B40" s="241" t="s">
        <v>42</v>
      </c>
      <c r="C40" s="145" t="s">
        <v>89</v>
      </c>
      <c r="D40" s="261">
        <v>85.01</v>
      </c>
      <c r="E40" s="242" t="s">
        <v>208</v>
      </c>
      <c r="F40" s="242" t="s">
        <v>208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2"/>
    </row>
    <row r="41" spans="1:27" s="146" customFormat="1" ht="22.5">
      <c r="A41" s="34">
        <v>97915</v>
      </c>
      <c r="B41" s="228" t="s">
        <v>191</v>
      </c>
      <c r="C41" s="243" t="s">
        <v>189</v>
      </c>
      <c r="D41" s="268">
        <v>1.13</v>
      </c>
      <c r="E41" s="242" t="s">
        <v>208</v>
      </c>
      <c r="F41" s="242" t="s">
        <v>208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2"/>
    </row>
    <row r="42" spans="1:27" s="146" customFormat="1" ht="11.25">
      <c r="A42" s="211" t="s">
        <v>39</v>
      </c>
      <c r="B42" s="241" t="s">
        <v>38</v>
      </c>
      <c r="C42" s="145" t="s">
        <v>91</v>
      </c>
      <c r="D42" s="261">
        <v>13.68</v>
      </c>
      <c r="E42" s="242" t="s">
        <v>208</v>
      </c>
      <c r="F42" s="242" t="s">
        <v>208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2"/>
    </row>
    <row r="43" spans="1:27" s="146" customFormat="1" ht="11.25">
      <c r="A43" s="211">
        <v>84950</v>
      </c>
      <c r="B43" s="241" t="s">
        <v>33</v>
      </c>
      <c r="C43" s="145" t="s">
        <v>92</v>
      </c>
      <c r="D43" s="261">
        <v>47.75</v>
      </c>
      <c r="E43" s="242"/>
      <c r="F43" s="242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2"/>
    </row>
    <row r="44" spans="1:27" s="146" customFormat="1" ht="22.5">
      <c r="A44" s="211">
        <v>88489</v>
      </c>
      <c r="B44" s="241" t="s">
        <v>36</v>
      </c>
      <c r="C44" s="145" t="s">
        <v>89</v>
      </c>
      <c r="D44" s="261">
        <v>11.92</v>
      </c>
      <c r="E44" s="242"/>
      <c r="F44" s="242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2"/>
    </row>
    <row r="45" spans="1:27" s="146" customFormat="1" ht="22.5">
      <c r="A45" s="231">
        <v>90800</v>
      </c>
      <c r="B45" s="237" t="s">
        <v>30</v>
      </c>
      <c r="C45" s="211" t="s">
        <v>92</v>
      </c>
      <c r="D45" s="261">
        <v>245.85</v>
      </c>
      <c r="E45" s="242" t="s">
        <v>208</v>
      </c>
      <c r="F45" s="242" t="s">
        <v>208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</row>
  </sheetData>
  <sheetProtection selectLockedCells="1" selectUnlockedCells="1"/>
  <mergeCells count="7">
    <mergeCell ref="E7:F7"/>
    <mergeCell ref="C7:D7"/>
    <mergeCell ref="E2:F2"/>
    <mergeCell ref="C5:D5"/>
    <mergeCell ref="A1:D1"/>
    <mergeCell ref="E3:F3"/>
    <mergeCell ref="E5:F5"/>
  </mergeCells>
  <hyperlinks>
    <hyperlink ref="E129" r:id="rId1" display="http://br01.webdms.sika.com/fileshow.do?documentID=49"/>
    <hyperlink ref="E116" r:id="rId2" display="http://br01.webdms.sika.com/fileshow.do?documentID=49"/>
    <hyperlink ref="F129" r:id="rId3" display="http://br01.webdms.sika.com/fileshow.do?documentID=49"/>
    <hyperlink ref="F116" r:id="rId4" display="http://br01.webdms.sika.com/fileshow.do?documentID=49"/>
    <hyperlink ref="D129" r:id="rId5" display="http://br01.webdms.sika.com/fileshow.do?documentID=49"/>
    <hyperlink ref="D116" r:id="rId6" display="http://br01.webdms.sika.com/fileshow.do?documentID=49"/>
    <hyperlink ref="F131" r:id="rId7" display="http://br01.webdms.sika.com/fileshow.do?documentID=49"/>
    <hyperlink ref="F118" r:id="rId8" display="http://br01.webdms.sika.com/fileshow.do?documentID=49"/>
    <hyperlink ref="E131" r:id="rId9" display="http://br01.webdms.sika.com/fileshow.do?documentID=49"/>
    <hyperlink ref="E118" r:id="rId10" display="http://br01.webdms.sika.com/fileshow.do?documentID=49"/>
    <hyperlink ref="D131" r:id="rId11" display="http://br01.webdms.sika.com/fileshow.do?documentID=49"/>
    <hyperlink ref="D118" r:id="rId12" display="http://br01.webdms.sika.com/fileshow.do?documentID=49"/>
    <hyperlink ref="E115" r:id="rId13" display="http://br01.webdms.sika.com/fileshow.do?documentID=49"/>
    <hyperlink ref="E102" r:id="rId14" display="http://br01.webdms.sika.com/fileshow.do?documentID=49"/>
    <hyperlink ref="F115" r:id="rId15" display="http://br01.webdms.sika.com/fileshow.do?documentID=49"/>
    <hyperlink ref="F102" r:id="rId16" display="http://br01.webdms.sika.com/fileshow.do?documentID=49"/>
    <hyperlink ref="D115" r:id="rId17" display="http://br01.webdms.sika.com/fileshow.do?documentID=49"/>
    <hyperlink ref="D102" r:id="rId18" display="http://br01.webdms.sika.com/fileshow.do?documentID=49"/>
    <hyperlink ref="F117" r:id="rId19" display="http://br01.webdms.sika.com/fileshow.do?documentID=49"/>
    <hyperlink ref="F104" r:id="rId20" display="http://br01.webdms.sika.com/fileshow.do?documentID=49"/>
    <hyperlink ref="E117" r:id="rId21" display="http://br01.webdms.sika.com/fileshow.do?documentID=49"/>
    <hyperlink ref="E104" r:id="rId22" display="http://br01.webdms.sika.com/fileshow.do?documentID=49"/>
    <hyperlink ref="D117" r:id="rId23" display="http://br01.webdms.sika.com/fileshow.do?documentID=49"/>
    <hyperlink ref="D104" r:id="rId24" display="http://br01.webdms.sika.com/fileshow.do?documentID=49"/>
    <hyperlink ref="F421" r:id="rId25" display="http://br01.webdms.sika.com/fileshow.do?documentID=49"/>
    <hyperlink ref="F408" r:id="rId26" display="http://br01.webdms.sika.com/fileshow.do?documentID=49"/>
    <hyperlink ref="AA283" r:id="rId27" display="http://www.gessotrevo.com.br/gesso_cola.php"/>
    <hyperlink ref="F619" r:id="rId28" display="http://br01.webdms.sika.com/fileshow.do?documentID=49"/>
    <hyperlink ref="F606" r:id="rId29" display="http://br01.webdms.sika.com/fileshow.do?documentID=49"/>
    <hyperlink ref="AA467" r:id="rId30" display="http://www.gessotrevo.com.br/gesso_cola.php"/>
    <hyperlink ref="E414" r:id="rId31" display="http://br01.webdms.sika.com/fileshow.do?documentID=49"/>
    <hyperlink ref="E401" r:id="rId32" display="http://br01.webdms.sika.com/fileshow.do?documentID=49"/>
    <hyperlink ref="Z276" r:id="rId33" display="http://www.gessotrevo.com.br/gesso_cola.php"/>
    <hyperlink ref="E612" r:id="rId34" display="http://br01.webdms.sika.com/fileshow.do?documentID=49"/>
    <hyperlink ref="E599" r:id="rId35" display="http://br01.webdms.sika.com/fileshow.do?documentID=49"/>
    <hyperlink ref="Z460" r:id="rId36" display="http://www.gessotrevo.com.br/gesso_cola.php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30"/>
  <sheetViews>
    <sheetView showGridLines="0" view="pageBreakPreview" zoomScaleSheetLayoutView="100" zoomScalePageLayoutView="0" workbookViewId="0" topLeftCell="A1">
      <selection activeCell="B20" sqref="B20"/>
    </sheetView>
  </sheetViews>
  <sheetFormatPr defaultColWidth="9.421875" defaultRowHeight="12.75"/>
  <cols>
    <col min="1" max="1" width="12.7109375" style="6" customWidth="1"/>
    <col min="2" max="2" width="59.7109375" style="7" customWidth="1"/>
    <col min="3" max="3" width="10.7109375" style="7" customWidth="1"/>
    <col min="4" max="4" width="11.7109375" style="8" customWidth="1"/>
    <col min="5" max="16384" width="9.421875" style="9" customWidth="1"/>
  </cols>
  <sheetData>
    <row r="1" spans="1:4" ht="18.75">
      <c r="A1" s="344" t="s">
        <v>117</v>
      </c>
      <c r="B1" s="346"/>
      <c r="C1" s="303" t="s">
        <v>197</v>
      </c>
      <c r="D1" s="287"/>
    </row>
    <row r="2" spans="1:4" s="63" customFormat="1" ht="11.25">
      <c r="A2" s="291" t="str">
        <f>'Orçamento Sintético'!A2</f>
        <v>Objeto: Instalação de paredes de gesso acartonado e portas</v>
      </c>
      <c r="B2" s="293"/>
      <c r="C2" s="354">
        <f>'Orçamento Sintético'!F2</f>
        <v>0</v>
      </c>
      <c r="D2" s="355"/>
    </row>
    <row r="3" spans="1:4" s="63" customFormat="1" ht="11.25">
      <c r="A3" s="295" t="str">
        <f>'Orçamento Sintético'!A3</f>
        <v>Local: Eixo Monumental, Praça do Buriti, Lote 2, Sede do MPDFT</v>
      </c>
      <c r="B3" s="297"/>
      <c r="C3" s="354">
        <f>'Orçamento Sintético'!F3</f>
        <v>0</v>
      </c>
      <c r="D3" s="355"/>
    </row>
    <row r="4" spans="1:4" s="63" customFormat="1" ht="11.25" customHeight="1">
      <c r="A4" s="317" t="s">
        <v>198</v>
      </c>
      <c r="B4" s="302" t="s">
        <v>199</v>
      </c>
      <c r="C4" s="300" t="s">
        <v>200</v>
      </c>
      <c r="D4" s="317" t="s">
        <v>201</v>
      </c>
    </row>
    <row r="5" spans="1:4" s="63" customFormat="1" ht="11.25" customHeight="1">
      <c r="A5" s="318">
        <f>'Orçamento Sintético'!A5</f>
        <v>0</v>
      </c>
      <c r="B5" s="318">
        <f>'Orçamento Sintético'!C5</f>
        <v>0</v>
      </c>
      <c r="C5" s="290">
        <f>'Orçamento Sintético'!D5</f>
        <v>0</v>
      </c>
      <c r="D5" s="318">
        <f>'Orçamento Sintético'!F5</f>
        <v>0</v>
      </c>
    </row>
    <row r="6" spans="1:4" s="64" customFormat="1" ht="11.25">
      <c r="A6" s="317" t="s">
        <v>49</v>
      </c>
      <c r="B6" s="302" t="s">
        <v>202</v>
      </c>
      <c r="C6" s="300" t="s">
        <v>203</v>
      </c>
      <c r="D6" s="317" t="s">
        <v>204</v>
      </c>
    </row>
    <row r="7" spans="1:4" s="64" customFormat="1" ht="11.25">
      <c r="A7" s="319">
        <f>'Orçamento Sintético'!A7</f>
        <v>0</v>
      </c>
      <c r="B7" s="318">
        <f>'Orçamento Sintético'!C7</f>
        <v>0</v>
      </c>
      <c r="C7" s="290">
        <f>'Orçamento Sintético'!D7</f>
        <v>0</v>
      </c>
      <c r="D7" s="318">
        <f>'Orçamento Sintético'!F7</f>
        <v>0</v>
      </c>
    </row>
    <row r="8" spans="1:4" s="64" customFormat="1" ht="6.75">
      <c r="A8" s="308"/>
      <c r="B8" s="307"/>
      <c r="C8" s="306"/>
      <c r="D8" s="288"/>
    </row>
    <row r="9" spans="1:4" ht="12.75">
      <c r="A9" s="10" t="s">
        <v>82</v>
      </c>
      <c r="B9" s="358" t="s">
        <v>118</v>
      </c>
      <c r="C9" s="359"/>
      <c r="D9" s="10" t="s">
        <v>119</v>
      </c>
    </row>
    <row r="10" spans="1:4" ht="12.75">
      <c r="A10" s="102"/>
      <c r="B10" s="103"/>
      <c r="C10" s="103"/>
      <c r="D10" s="104"/>
    </row>
    <row r="11" spans="1:4" ht="12.75">
      <c r="A11" s="105" t="s">
        <v>120</v>
      </c>
      <c r="B11" s="106" t="s">
        <v>121</v>
      </c>
      <c r="C11" s="106"/>
      <c r="D11" s="107"/>
    </row>
    <row r="12" spans="1:4" ht="12.75">
      <c r="A12" s="108"/>
      <c r="B12" s="106"/>
      <c r="C12" s="106"/>
      <c r="D12" s="107"/>
    </row>
    <row r="13" spans="1:4" s="11" customFormat="1" ht="12.75">
      <c r="A13" s="105" t="s">
        <v>122</v>
      </c>
      <c r="B13" s="109" t="s">
        <v>123</v>
      </c>
      <c r="C13" s="109"/>
      <c r="D13" s="110">
        <f>ROUND(SUM(D15:D19),4)</f>
        <v>0.1574</v>
      </c>
    </row>
    <row r="14" spans="1:4" ht="12.75">
      <c r="A14" s="108"/>
      <c r="B14" s="106"/>
      <c r="C14" s="106"/>
      <c r="D14" s="111"/>
    </row>
    <row r="15" spans="1:4" ht="12.75">
      <c r="A15" s="112" t="s">
        <v>124</v>
      </c>
      <c r="B15" s="113" t="s">
        <v>126</v>
      </c>
      <c r="C15" s="113"/>
      <c r="D15" s="114">
        <v>0.04</v>
      </c>
    </row>
    <row r="16" spans="1:4" ht="12.75">
      <c r="A16" s="112" t="s">
        <v>125</v>
      </c>
      <c r="B16" s="115" t="s">
        <v>183</v>
      </c>
      <c r="C16" s="115"/>
      <c r="D16" s="114">
        <v>0.008</v>
      </c>
    </row>
    <row r="17" spans="1:4" ht="12.75">
      <c r="A17" s="112" t="s">
        <v>127</v>
      </c>
      <c r="B17" s="113" t="s">
        <v>184</v>
      </c>
      <c r="C17" s="113"/>
      <c r="D17" s="114">
        <v>0.0127</v>
      </c>
    </row>
    <row r="18" spans="1:4" ht="12.75">
      <c r="A18" s="112" t="s">
        <v>128</v>
      </c>
      <c r="B18" s="113" t="s">
        <v>185</v>
      </c>
      <c r="C18" s="113"/>
      <c r="D18" s="114">
        <v>0.0123</v>
      </c>
    </row>
    <row r="19" spans="1:4" ht="12.75">
      <c r="A19" s="112" t="s">
        <v>186</v>
      </c>
      <c r="B19" s="106" t="s">
        <v>129</v>
      </c>
      <c r="C19" s="106"/>
      <c r="D19" s="114">
        <v>0.0844</v>
      </c>
    </row>
    <row r="20" spans="1:4" ht="12.75">
      <c r="A20" s="108"/>
      <c r="B20" s="113"/>
      <c r="C20" s="113"/>
      <c r="D20" s="111"/>
    </row>
    <row r="21" spans="1:4" ht="12.75">
      <c r="A21" s="105" t="s">
        <v>130</v>
      </c>
      <c r="B21" s="106" t="s">
        <v>131</v>
      </c>
      <c r="C21" s="106"/>
      <c r="D21" s="111"/>
    </row>
    <row r="22" spans="1:4" ht="12.75">
      <c r="A22" s="108"/>
      <c r="B22" s="106"/>
      <c r="C22" s="106"/>
      <c r="D22" s="111"/>
    </row>
    <row r="23" spans="1:4" s="11" customFormat="1" ht="12.75">
      <c r="A23" s="105" t="s">
        <v>132</v>
      </c>
      <c r="B23" s="109" t="s">
        <v>133</v>
      </c>
      <c r="C23" s="109"/>
      <c r="D23" s="116">
        <f>SUM(D25:D27)</f>
        <v>0.0465</v>
      </c>
    </row>
    <row r="24" spans="1:4" s="11" customFormat="1" ht="12.75">
      <c r="A24" s="108"/>
      <c r="B24" s="106"/>
      <c r="C24" s="106"/>
      <c r="D24" s="111"/>
    </row>
    <row r="25" spans="1:4" s="11" customFormat="1" ht="12.75">
      <c r="A25" s="108"/>
      <c r="B25" s="106" t="s">
        <v>134</v>
      </c>
      <c r="C25" s="106"/>
      <c r="D25" s="114">
        <v>0.006500000000000001</v>
      </c>
    </row>
    <row r="26" spans="1:4" s="11" customFormat="1" ht="12.75">
      <c r="A26" s="108"/>
      <c r="B26" s="106" t="s">
        <v>135</v>
      </c>
      <c r="C26" s="106"/>
      <c r="D26" s="117">
        <v>0.03</v>
      </c>
    </row>
    <row r="27" spans="1:4" s="11" customFormat="1" ht="22.5">
      <c r="A27" s="108"/>
      <c r="B27" s="118" t="s">
        <v>180</v>
      </c>
      <c r="C27" s="118"/>
      <c r="D27" s="117">
        <f>ROUND(2%*'Orçamento Sintético'!A41,4)</f>
        <v>0.01</v>
      </c>
    </row>
    <row r="28" spans="1:4" s="11" customFormat="1" ht="12.75">
      <c r="A28" s="108"/>
      <c r="B28" s="106"/>
      <c r="C28" s="106"/>
      <c r="D28" s="119"/>
    </row>
    <row r="29" spans="1:4" s="11" customFormat="1" ht="12.75">
      <c r="A29" s="105" t="s">
        <v>96</v>
      </c>
      <c r="B29" s="106" t="s">
        <v>187</v>
      </c>
      <c r="C29" s="106"/>
      <c r="D29" s="110">
        <f>ROUND((((1+(D15+D16+D17))*(1+D18)*(1+D19))/(1-D23)-1),4)</f>
        <v>0.2212</v>
      </c>
    </row>
    <row r="30" spans="1:4" s="11" customFormat="1" ht="12.75">
      <c r="A30" s="120"/>
      <c r="B30" s="121"/>
      <c r="C30" s="121"/>
      <c r="D30" s="122"/>
    </row>
  </sheetData>
  <sheetProtection selectLockedCells="1" selectUnlockedCells="1"/>
  <mergeCells count="4">
    <mergeCell ref="B9:C9"/>
    <mergeCell ref="C2:D2"/>
    <mergeCell ref="C3:D3"/>
    <mergeCell ref="A1:B1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2.7109375" style="6" customWidth="1"/>
    <col min="2" max="2" width="59.7109375" style="7" customWidth="1"/>
    <col min="3" max="3" width="10.7109375" style="7" customWidth="1"/>
    <col min="4" max="4" width="11.7109375" style="8" customWidth="1"/>
    <col min="5" max="5" width="6.7109375" style="6" customWidth="1"/>
    <col min="6" max="16384" width="9.140625" style="9" customWidth="1"/>
  </cols>
  <sheetData>
    <row r="1" spans="1:4" s="69" customFormat="1" ht="18.75">
      <c r="A1" s="344" t="s">
        <v>136</v>
      </c>
      <c r="B1" s="346"/>
      <c r="C1" s="303" t="s">
        <v>197</v>
      </c>
      <c r="D1" s="287"/>
    </row>
    <row r="2" spans="1:4" s="69" customFormat="1" ht="11.25">
      <c r="A2" s="291" t="str">
        <f>'Orçamento Sintético'!A2</f>
        <v>Objeto: Instalação de paredes de gesso acartonado e portas</v>
      </c>
      <c r="B2" s="293"/>
      <c r="C2" s="354">
        <f>'Orçamento Sintético'!F2</f>
        <v>0</v>
      </c>
      <c r="D2" s="355"/>
    </row>
    <row r="3" spans="1:4" s="69" customFormat="1" ht="11.25">
      <c r="A3" s="295" t="str">
        <f>'Orçamento Sintético'!A3</f>
        <v>Local: Eixo Monumental, Praça do Buriti, Lote 2, Sede do MPDFT</v>
      </c>
      <c r="B3" s="297"/>
      <c r="C3" s="354">
        <f>'Orçamento Sintético'!F3</f>
        <v>0</v>
      </c>
      <c r="D3" s="355"/>
    </row>
    <row r="4" spans="1:4" s="69" customFormat="1" ht="11.25" customHeight="1">
      <c r="A4" s="317" t="s">
        <v>198</v>
      </c>
      <c r="B4" s="302" t="s">
        <v>199</v>
      </c>
      <c r="C4" s="300" t="s">
        <v>200</v>
      </c>
      <c r="D4" s="317" t="s">
        <v>201</v>
      </c>
    </row>
    <row r="5" spans="1:4" s="69" customFormat="1" ht="11.25" customHeight="1">
      <c r="A5" s="318">
        <f>'Orçamento Sintético'!A5</f>
        <v>0</v>
      </c>
      <c r="B5" s="318">
        <f>'Orçamento Sintético'!C5</f>
        <v>0</v>
      </c>
      <c r="C5" s="290">
        <f>'Orçamento Sintético'!D5</f>
        <v>0</v>
      </c>
      <c r="D5" s="318">
        <f>'Orçamento Sintético'!F5</f>
        <v>0</v>
      </c>
    </row>
    <row r="6" spans="1:4" s="69" customFormat="1" ht="11.25" customHeight="1">
      <c r="A6" s="317" t="s">
        <v>49</v>
      </c>
      <c r="B6" s="302" t="s">
        <v>202</v>
      </c>
      <c r="C6" s="300" t="s">
        <v>203</v>
      </c>
      <c r="D6" s="317" t="s">
        <v>204</v>
      </c>
    </row>
    <row r="7" spans="1:4" s="69" customFormat="1" ht="11.25" customHeight="1">
      <c r="A7" s="319">
        <f>'Orçamento Sintético'!A7</f>
        <v>0</v>
      </c>
      <c r="B7" s="318">
        <f>'Orçamento Sintético'!C7</f>
        <v>0</v>
      </c>
      <c r="C7" s="290">
        <f>'Orçamento Sintético'!D7</f>
        <v>0</v>
      </c>
      <c r="D7" s="318">
        <f>'Orçamento Sintético'!F7</f>
        <v>0</v>
      </c>
    </row>
    <row r="8" spans="1:4" s="70" customFormat="1" ht="6.75">
      <c r="A8" s="83"/>
      <c r="B8" s="84"/>
      <c r="C8" s="85"/>
      <c r="D8" s="86"/>
    </row>
    <row r="9" spans="1:4" ht="12.75">
      <c r="A9" s="10" t="s">
        <v>137</v>
      </c>
      <c r="B9" s="358" t="s">
        <v>83</v>
      </c>
      <c r="C9" s="359"/>
      <c r="D9" s="10" t="s">
        <v>119</v>
      </c>
    </row>
    <row r="10" spans="1:4" ht="12.75" customHeight="1">
      <c r="A10" s="362" t="s">
        <v>138</v>
      </c>
      <c r="B10" s="362"/>
      <c r="C10" s="362"/>
      <c r="D10" s="362"/>
    </row>
    <row r="11" spans="1:4" ht="12.75">
      <c r="A11" s="14" t="s">
        <v>122</v>
      </c>
      <c r="B11" s="71" t="s">
        <v>139</v>
      </c>
      <c r="C11" s="75"/>
      <c r="D11" s="15">
        <v>0.2</v>
      </c>
    </row>
    <row r="12" spans="1:4" ht="12.75">
      <c r="A12" s="12" t="s">
        <v>140</v>
      </c>
      <c r="B12" s="65" t="s">
        <v>141</v>
      </c>
      <c r="C12" s="66"/>
      <c r="D12" s="13">
        <v>0.015</v>
      </c>
    </row>
    <row r="13" spans="1:4" ht="12.75">
      <c r="A13" s="12" t="s">
        <v>142</v>
      </c>
      <c r="B13" s="65" t="s">
        <v>143</v>
      </c>
      <c r="C13" s="66"/>
      <c r="D13" s="13">
        <v>0.01</v>
      </c>
    </row>
    <row r="14" spans="1:4" ht="12.75">
      <c r="A14" s="12" t="s">
        <v>144</v>
      </c>
      <c r="B14" s="65" t="s">
        <v>145</v>
      </c>
      <c r="C14" s="66"/>
      <c r="D14" s="13">
        <v>0.002</v>
      </c>
    </row>
    <row r="15" spans="1:4" ht="12.75">
      <c r="A15" s="12" t="s">
        <v>146</v>
      </c>
      <c r="B15" s="65" t="s">
        <v>147</v>
      </c>
      <c r="C15" s="66"/>
      <c r="D15" s="13">
        <v>0.006</v>
      </c>
    </row>
    <row r="16" spans="1:4" ht="12.75">
      <c r="A16" s="12" t="s">
        <v>148</v>
      </c>
      <c r="B16" s="67" t="s">
        <v>149</v>
      </c>
      <c r="C16" s="68"/>
      <c r="D16" s="13">
        <v>0.025</v>
      </c>
    </row>
    <row r="17" spans="1:4" ht="12.75">
      <c r="A17" s="12" t="s">
        <v>150</v>
      </c>
      <c r="B17" s="72" t="s">
        <v>151</v>
      </c>
      <c r="C17" s="76"/>
      <c r="D17" s="13">
        <v>0.03</v>
      </c>
    </row>
    <row r="18" spans="1:4" ht="12.75">
      <c r="A18" s="12" t="s">
        <v>152</v>
      </c>
      <c r="B18" s="67" t="s">
        <v>153</v>
      </c>
      <c r="C18" s="68"/>
      <c r="D18" s="13">
        <v>0.08</v>
      </c>
    </row>
    <row r="19" spans="1:4" ht="12.75">
      <c r="A19" s="16" t="s">
        <v>154</v>
      </c>
      <c r="B19" s="73" t="s">
        <v>155</v>
      </c>
      <c r="C19" s="77"/>
      <c r="D19" s="17">
        <v>0.01</v>
      </c>
    </row>
    <row r="20" spans="1:4" ht="12.75">
      <c r="A20" s="18" t="s">
        <v>156</v>
      </c>
      <c r="B20" s="74" t="s">
        <v>157</v>
      </c>
      <c r="C20" s="78"/>
      <c r="D20" s="19">
        <f>SUM(D11:D19)</f>
        <v>0.37800000000000006</v>
      </c>
    </row>
    <row r="21" spans="1:4" ht="12.75" customHeight="1">
      <c r="A21" s="330" t="s">
        <v>158</v>
      </c>
      <c r="B21" s="330"/>
      <c r="C21" s="330"/>
      <c r="D21" s="330"/>
    </row>
    <row r="22" spans="1:4" ht="12.75">
      <c r="A22" s="14" t="s">
        <v>132</v>
      </c>
      <c r="B22" s="71" t="s">
        <v>159</v>
      </c>
      <c r="C22" s="75"/>
      <c r="D22" s="15">
        <v>0.1777</v>
      </c>
    </row>
    <row r="23" spans="1:4" ht="12.75">
      <c r="A23" s="12" t="s">
        <v>160</v>
      </c>
      <c r="B23" s="65" t="s">
        <v>161</v>
      </c>
      <c r="C23" s="66"/>
      <c r="D23" s="13">
        <v>0.0341</v>
      </c>
    </row>
    <row r="24" spans="1:4" ht="12.75">
      <c r="A24" s="12" t="s">
        <v>162</v>
      </c>
      <c r="B24" s="65" t="s">
        <v>163</v>
      </c>
      <c r="C24" s="66"/>
      <c r="D24" s="13">
        <v>0.009</v>
      </c>
    </row>
    <row r="25" spans="1:4" ht="12.75">
      <c r="A25" s="12" t="s">
        <v>164</v>
      </c>
      <c r="B25" s="65" t="s">
        <v>165</v>
      </c>
      <c r="C25" s="66"/>
      <c r="D25" s="13">
        <v>0.1072</v>
      </c>
    </row>
    <row r="26" spans="1:4" ht="12.75">
      <c r="A26" s="12" t="s">
        <v>166</v>
      </c>
      <c r="B26" s="65" t="s">
        <v>167</v>
      </c>
      <c r="C26" s="66"/>
      <c r="D26" s="13">
        <v>0.0006</v>
      </c>
    </row>
    <row r="27" spans="1:4" ht="12.75">
      <c r="A27" s="12" t="s">
        <v>168</v>
      </c>
      <c r="B27" s="65" t="s">
        <v>169</v>
      </c>
      <c r="C27" s="66"/>
      <c r="D27" s="13">
        <v>0.0071</v>
      </c>
    </row>
    <row r="28" spans="1:4" ht="12.75">
      <c r="A28" s="12" t="s">
        <v>170</v>
      </c>
      <c r="B28" s="65" t="s">
        <v>171</v>
      </c>
      <c r="C28" s="66"/>
      <c r="D28" s="13">
        <v>0.0142</v>
      </c>
    </row>
    <row r="29" spans="1:4" ht="12.75">
      <c r="A29" s="12" t="s">
        <v>172</v>
      </c>
      <c r="B29" s="95" t="s">
        <v>173</v>
      </c>
      <c r="C29" s="79"/>
      <c r="D29" s="13">
        <v>0.0011</v>
      </c>
    </row>
    <row r="30" spans="1:4" ht="12.75">
      <c r="A30" s="12" t="s">
        <v>174</v>
      </c>
      <c r="B30" s="95" t="s">
        <v>175</v>
      </c>
      <c r="C30" s="79"/>
      <c r="D30" s="13">
        <v>0.0812</v>
      </c>
    </row>
    <row r="31" spans="1:4" ht="12.75">
      <c r="A31" s="16" t="s">
        <v>176</v>
      </c>
      <c r="B31" s="96" t="s">
        <v>177</v>
      </c>
      <c r="C31" s="80"/>
      <c r="D31" s="17">
        <v>0.0003</v>
      </c>
    </row>
    <row r="32" spans="1:4" ht="12.75">
      <c r="A32" s="18" t="s">
        <v>59</v>
      </c>
      <c r="B32" s="74" t="s">
        <v>60</v>
      </c>
      <c r="C32" s="78"/>
      <c r="D32" s="19">
        <f>SUM(D22:D31)</f>
        <v>0.4325</v>
      </c>
    </row>
    <row r="33" spans="1:4" ht="12.75" customHeight="1">
      <c r="A33" s="330" t="s">
        <v>61</v>
      </c>
      <c r="B33" s="330"/>
      <c r="C33" s="330"/>
      <c r="D33" s="330"/>
    </row>
    <row r="34" spans="1:4" ht="12.75">
      <c r="A34" s="14" t="s">
        <v>62</v>
      </c>
      <c r="B34" s="71" t="s">
        <v>63</v>
      </c>
      <c r="C34" s="75"/>
      <c r="D34" s="15">
        <v>0.0519</v>
      </c>
    </row>
    <row r="35" spans="1:4" ht="12.75">
      <c r="A35" s="12" t="s">
        <v>64</v>
      </c>
      <c r="B35" s="65" t="s">
        <v>65</v>
      </c>
      <c r="C35" s="66"/>
      <c r="D35" s="13">
        <v>0.0012</v>
      </c>
    </row>
    <row r="36" spans="1:4" ht="12.75">
      <c r="A36" s="12" t="s">
        <v>66</v>
      </c>
      <c r="B36" s="65" t="s">
        <v>67</v>
      </c>
      <c r="C36" s="66"/>
      <c r="D36" s="13">
        <v>0.0524</v>
      </c>
    </row>
    <row r="37" spans="1:4" ht="12.75">
      <c r="A37" s="12" t="s">
        <v>68</v>
      </c>
      <c r="B37" s="65" t="s">
        <v>69</v>
      </c>
      <c r="C37" s="66"/>
      <c r="D37" s="13">
        <v>0.0498</v>
      </c>
    </row>
    <row r="38" spans="1:4" ht="12.75">
      <c r="A38" s="16" t="s">
        <v>70</v>
      </c>
      <c r="B38" s="73" t="s">
        <v>71</v>
      </c>
      <c r="C38" s="77"/>
      <c r="D38" s="17">
        <v>0.0044</v>
      </c>
    </row>
    <row r="39" spans="1:4" ht="12.75">
      <c r="A39" s="18" t="s">
        <v>72</v>
      </c>
      <c r="B39" s="74" t="s">
        <v>60</v>
      </c>
      <c r="C39" s="78"/>
      <c r="D39" s="19">
        <f>SUM(D34:D38)</f>
        <v>0.15969999999999998</v>
      </c>
    </row>
    <row r="40" spans="1:4" ht="12.75" customHeight="1">
      <c r="A40" s="330" t="s">
        <v>73</v>
      </c>
      <c r="B40" s="330"/>
      <c r="C40" s="330"/>
      <c r="D40" s="330"/>
    </row>
    <row r="41" spans="1:4" ht="12.75">
      <c r="A41" s="14" t="s">
        <v>74</v>
      </c>
      <c r="B41" s="71" t="s">
        <v>75</v>
      </c>
      <c r="C41" s="75"/>
      <c r="D41" s="15">
        <f>ROUND(D20*D32,4)</f>
        <v>0.1635</v>
      </c>
    </row>
    <row r="42" spans="1:4" ht="12.75">
      <c r="A42" s="16" t="s">
        <v>76</v>
      </c>
      <c r="B42" s="73" t="s">
        <v>77</v>
      </c>
      <c r="C42" s="77"/>
      <c r="D42" s="17">
        <f>ROUND(D18*D34+D20*D35,4)</f>
        <v>0.0046</v>
      </c>
    </row>
    <row r="43" spans="1:4" ht="12.75">
      <c r="A43" s="18" t="s">
        <v>78</v>
      </c>
      <c r="B43" s="74" t="s">
        <v>79</v>
      </c>
      <c r="C43" s="78"/>
      <c r="D43" s="19">
        <f>SUM(D41:D42)</f>
        <v>0.1681</v>
      </c>
    </row>
    <row r="44" spans="1:4" ht="12.75">
      <c r="A44" s="12"/>
      <c r="B44" s="73"/>
      <c r="C44" s="77"/>
      <c r="D44" s="13"/>
    </row>
    <row r="45" spans="1:4" ht="12.75" customHeight="1">
      <c r="A45" s="360" t="s">
        <v>80</v>
      </c>
      <c r="B45" s="361"/>
      <c r="C45" s="81"/>
      <c r="D45" s="20">
        <f>D20+D32+D39+D43</f>
        <v>1.1382999999999999</v>
      </c>
    </row>
  </sheetData>
  <sheetProtection selectLockedCells="1" selectUnlockedCells="1"/>
  <mergeCells count="9">
    <mergeCell ref="B9:C9"/>
    <mergeCell ref="A40:D40"/>
    <mergeCell ref="A1:B1"/>
    <mergeCell ref="C2:D2"/>
    <mergeCell ref="C3:D3"/>
    <mergeCell ref="A45:B45"/>
    <mergeCell ref="A10:D10"/>
    <mergeCell ref="A21:D21"/>
    <mergeCell ref="A33:D3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Alencar Pereira Alves</dc:creator>
  <cp:keywords/>
  <dc:description/>
  <cp:lastModifiedBy>marli</cp:lastModifiedBy>
  <cp:lastPrinted>2019-05-07T18:25:35Z</cp:lastPrinted>
  <dcterms:created xsi:type="dcterms:W3CDTF">2014-10-13T18:48:08Z</dcterms:created>
  <dcterms:modified xsi:type="dcterms:W3CDTF">2019-05-15T18:26:38Z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