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8910" tabRatio="500"/>
  </bookViews>
  <sheets>
    <sheet name="Instruções de preenchimento" sheetId="8" r:id="rId1"/>
    <sheet name="Resumo do Orçamento" sheetId="1" r:id="rId2"/>
    <sheet name="Orçamento Sintético" sheetId="2" r:id="rId3"/>
    <sheet name="Orçamento Analítico" sheetId="3" r:id="rId4"/>
    <sheet name="Insumos e Serviços" sheetId="4" r:id="rId5"/>
    <sheet name="Marcas e Modelos" sheetId="10" r:id="rId6"/>
    <sheet name="Composição de BDI" sheetId="5" r:id="rId7"/>
    <sheet name="Composição de Encargos Sociais " sheetId="6" r:id="rId8"/>
    <sheet name="Cronograma" sheetId="7" r:id="rId9"/>
  </sheets>
  <definedNames>
    <definedName name="_10Excel_BuiltIn_Print_Area_3_1_1_3_1">"#ref!"</definedName>
    <definedName name="_11Excel_BuiltIn_Print_Area_3_1_3_1">"#ref!"</definedName>
    <definedName name="_12Excel_BuiltIn_Print_Area_5_1_1">"#ref!"</definedName>
    <definedName name="_13Excel_BuiltIn_Print_Area_5_1_1_1">"#ref!"</definedName>
    <definedName name="_14Excel_BuiltIn_Print_Titles_2_1_1">"#ref!"</definedName>
    <definedName name="_15Excel_BuiltIn_Print_Titles_2_1_1_1">"#ref!"</definedName>
    <definedName name="_16Excel_BuiltIn_Print_Titles_3_1_3_1">"#ref!"</definedName>
    <definedName name="_1Excel_BuiltIn_Print_Area_1_1">"#ref!"</definedName>
    <definedName name="_2Excel_BuiltIn_Print_Area_2_1">"#ref!"</definedName>
    <definedName name="_3Excel_BuiltIn_Print_Area_2_1_1">"#ref!"</definedName>
    <definedName name="_4Excel_BuiltIn_Print_Area_2_1_1_1">"#ref!"</definedName>
    <definedName name="_5Excel_BuiltIn_Print_Area_3_1_1_1">"#ref!"</definedName>
    <definedName name="_6Excel_BuiltIn_Print_Area_3_1_1_1_1">"#ref!"</definedName>
    <definedName name="_7Excel_BuiltIn_Print_Area_3_1_1_1_1_1">"#ref!"</definedName>
    <definedName name="_8Excel_BuiltIn_Print_Area_3_1_1_1_1_3_1">"#ref!"</definedName>
    <definedName name="_9Excel_BuiltIn_Print_Area_3_1_1_1_3_1">"#ref!"</definedName>
    <definedName name="_Toc162077558_1">#REF!</definedName>
    <definedName name="_xlnm.Print_Area" localSheetId="6">'Composição de BDI'!$A$1:$D$23</definedName>
    <definedName name="_xlnm.Print_Area" localSheetId="7">'Composição de Encargos Sociais '!$A$1:$D$44</definedName>
    <definedName name="_xlnm.Print_Area" localSheetId="8">Cronograma!$A$1:$F$309</definedName>
    <definedName name="_xlnm.Print_Area" localSheetId="4">'Insumos e Serviços'!$A$1:$F$80</definedName>
    <definedName name="_xlnm.Print_Area" localSheetId="3">'Orçamento Analítico'!$A$1:$H$290</definedName>
    <definedName name="_xlnm.Print_Area" localSheetId="2">'Orçamento Sintético'!$A$1:$H$159</definedName>
    <definedName name="_xlnm.Print_Area" localSheetId="1">'Resumo do Orçamento'!$A$1:$D$20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_1">#REF!</definedName>
    <definedName name="Excel_BuiltIn_Print_Area_1_1_1_1_5">#REF!</definedName>
    <definedName name="Excel_BuiltIn_Print_Area_1_1_1_5">#REF!</definedName>
    <definedName name="Excel_BuiltIn_Print_Area_1_1_5">#REF!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2_1_1_1_1">#REF!</definedName>
    <definedName name="Excel_BuiltIn_Print_Area_2_1_1_1_3">"#ref!"</definedName>
    <definedName name="Excel_BuiltIn_Print_Area_2_1_1_1_4">"#ref!"</definedName>
    <definedName name="Excel_BuiltIn_Print_Area_2_1_1_3">"#ref!"</definedName>
    <definedName name="Excel_BuiltIn_Print_Area_2_1_1_4">"#ref!"</definedName>
    <definedName name="Excel_BuiltIn_Print_Area_2_1_5">#REF!</definedName>
    <definedName name="Excel_BuiltIn_Print_Area_2_5">#REF!</definedName>
    <definedName name="Excel_BuiltIn_Print_Area_3_1">"#ref!"</definedName>
    <definedName name="Excel_BuiltIn_Print_Area_3_1_1">#REF!</definedName>
    <definedName name="Excel_BuiltIn_Print_Area_3_1_1_1_1_3">#REF!</definedName>
    <definedName name="Excel_BuiltIn_Print_Area_3_1_1_1_1_4">#REF!</definedName>
    <definedName name="Excel_BuiltIn_Print_Area_3_1_1_1_3">#REF!</definedName>
    <definedName name="Excel_BuiltIn_Print_Area_3_1_1_1_4">#REF!</definedName>
    <definedName name="Excel_BuiltIn_Print_Area_3_1_1_3">#REF!</definedName>
    <definedName name="Excel_BuiltIn_Print_Area_3_1_1_4">#REF!</definedName>
    <definedName name="Excel_BuiltIn_Print_Area_3_1_3">#REF!</definedName>
    <definedName name="Excel_BuiltIn_Print_Area_3_1_4">#REF!</definedName>
    <definedName name="Excel_BuiltIn_Print_Area_4_1">#REF!</definedName>
    <definedName name="Excel_BuiltIn_Print_Area_4_1_1">#REF!</definedName>
    <definedName name="Excel_BuiltIn_Print_Area_4_1_1_1">#REF!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5_1">#REF!</definedName>
    <definedName name="Excel_BuiltIn_Print_Area_5_1_1">#REF!</definedName>
    <definedName name="Excel_BuiltIn_Print_Area_5_1_1_1">#REF!</definedName>
    <definedName name="Excel_BuiltIn_Print_Area_5_1_1_5">#REF!</definedName>
    <definedName name="Excel_BuiltIn_Print_Area_5_1_5">#REF!</definedName>
    <definedName name="Excel_BuiltIn_Print_Area_6_1">#REF!</definedName>
    <definedName name="Excel_BuiltIn_Print_Titles_1">#REF!</definedName>
    <definedName name="Excel_BuiltIn_Print_Titles_1_1">#REF!</definedName>
    <definedName name="Excel_BuiltIn_Print_Titles_1_1_1">#REF!</definedName>
    <definedName name="Excel_BuiltIn_Print_Titles_1_1_5">#REF!</definedName>
    <definedName name="Excel_BuiltIn_Print_Titles_2">#REF!</definedName>
    <definedName name="Excel_BuiltIn_Print_Titles_2_1">#REF!</definedName>
    <definedName name="Excel_BuiltIn_Print_Titles_2_1_1">#REF!</definedName>
    <definedName name="Excel_BuiltIn_Print_Titles_2_1_1_1">#REF!</definedName>
    <definedName name="Excel_BuiltIn_Print_Titles_2_1_1_1_1">#REF!</definedName>
    <definedName name="Excel_BuiltIn_Print_Titles_2_1_1_1_1_1">#REF!</definedName>
    <definedName name="Excel_BuiltIn_Print_Titles_2_1_1_1_5">#REF!</definedName>
    <definedName name="Excel_BuiltIn_Print_Titles_2_1_1_5">#REF!</definedName>
    <definedName name="Excel_BuiltIn_Print_Titles_2_1_5">#REF!</definedName>
    <definedName name="Excel_BuiltIn_Print_Titles_2_5">#REF!</definedName>
    <definedName name="Excel_BuiltIn_Print_Titles_3_1_3">#REF!</definedName>
    <definedName name="Excel_BuiltIn_Print_Titles_3_1_4">#N/A</definedName>
    <definedName name="Excel_BuiltIn_Print_Titles_4">#REF!</definedName>
    <definedName name="Excel_BuiltIn_Print_Titles_4_1">#REF!</definedName>
    <definedName name="Excel_BuiltIn_Print_Titles_4_1_5">#REF!</definedName>
    <definedName name="Excel_BuiltIn_Print_Titles_5">#REF!</definedName>
    <definedName name="Excel_BuiltIn_Print_Titles_5_1">#REF!</definedName>
    <definedName name="Excel_BuiltIn_Print_Titles_5_5">#REF!</definedName>
    <definedName name="_xlnm.Print_Titles" localSheetId="8">Cronograma!$1:$8</definedName>
    <definedName name="_xlnm.Print_Titles" localSheetId="4">'Insumos e Serviços'!$1:$8</definedName>
    <definedName name="_xlnm.Print_Titles" localSheetId="3">'Orçamento Analítico'!$1:$8</definedName>
    <definedName name="_xlnm.Print_Titles" localSheetId="2">'Orçamento Sintético'!$1:$8</definedName>
  </definedNames>
  <calcPr calcId="101716" fullCalcOnLoad="1"/>
</workbook>
</file>

<file path=xl/calcChain.xml><?xml version="1.0" encoding="utf-8"?>
<calcChain xmlns="http://schemas.openxmlformats.org/spreadsheetml/2006/main">
  <c r="A1" i="3"/>
  <c r="A2"/>
  <c r="A3"/>
  <c r="A4"/>
  <c r="A5"/>
  <c r="A6"/>
  <c r="A1" i="4"/>
  <c r="A2"/>
  <c r="A3"/>
  <c r="A4"/>
  <c r="A5"/>
  <c r="A6"/>
  <c r="A12" i="3"/>
  <c r="A18"/>
  <c r="A19"/>
  <c r="A20"/>
  <c r="A23"/>
  <c r="A24"/>
  <c r="A25"/>
  <c r="A26"/>
  <c r="A29"/>
  <c r="A30"/>
  <c r="A33"/>
  <c r="A34"/>
  <c r="A39"/>
  <c r="A40"/>
  <c r="A41"/>
  <c r="A42"/>
  <c r="A43"/>
  <c r="A46"/>
  <c r="A47"/>
  <c r="A51"/>
  <c r="A52"/>
  <c r="A55"/>
  <c r="A58"/>
  <c r="A59"/>
  <c r="A62"/>
  <c r="A65"/>
  <c r="A66"/>
  <c r="A67"/>
  <c r="A73"/>
  <c r="A79"/>
  <c r="A80"/>
  <c r="A81"/>
  <c r="A84"/>
  <c r="A85"/>
  <c r="A86"/>
  <c r="A92"/>
  <c r="A93"/>
  <c r="A94"/>
  <c r="A99"/>
  <c r="A100"/>
  <c r="A101"/>
  <c r="A102"/>
  <c r="A103"/>
  <c r="G106"/>
  <c r="H106"/>
  <c r="G107"/>
  <c r="H107"/>
  <c r="G108"/>
  <c r="H108"/>
  <c r="G109"/>
  <c r="H109"/>
  <c r="G110"/>
  <c r="H110"/>
  <c r="H105"/>
  <c r="G70" i="2"/>
  <c r="H70"/>
  <c r="C132" i="7"/>
  <c r="F132"/>
  <c r="B301"/>
  <c r="B299"/>
  <c r="B297"/>
  <c r="B295"/>
  <c r="B293"/>
  <c r="B291"/>
  <c r="B289"/>
  <c r="B287"/>
  <c r="B285"/>
  <c r="B283"/>
  <c r="B281"/>
  <c r="B279"/>
  <c r="B277"/>
  <c r="B275"/>
  <c r="B271"/>
  <c r="B265"/>
  <c r="B263"/>
  <c r="B261"/>
  <c r="B259"/>
  <c r="B257"/>
  <c r="B255"/>
  <c r="B253"/>
  <c r="B251"/>
  <c r="B249"/>
  <c r="B247"/>
  <c r="B245"/>
  <c r="B243"/>
  <c r="B241"/>
  <c r="B239"/>
  <c r="B237"/>
  <c r="B235"/>
  <c r="B233"/>
  <c r="B231"/>
  <c r="B229"/>
  <c r="B227"/>
  <c r="B225"/>
  <c r="B223"/>
  <c r="B221"/>
  <c r="B219"/>
  <c r="B217"/>
  <c r="B215"/>
  <c r="B211"/>
  <c r="B209"/>
  <c r="B203"/>
  <c r="B199"/>
  <c r="B197"/>
  <c r="B193"/>
  <c r="B183"/>
  <c r="B181"/>
  <c r="B179"/>
  <c r="B177"/>
  <c r="B175"/>
  <c r="B173"/>
  <c r="B171"/>
  <c r="B169"/>
  <c r="B165"/>
  <c r="B161"/>
  <c r="B157"/>
  <c r="B155"/>
  <c r="B153"/>
  <c r="B151"/>
  <c r="B149"/>
  <c r="B147"/>
  <c r="B143"/>
  <c r="B141"/>
  <c r="B139"/>
  <c r="B137"/>
  <c r="B135"/>
  <c r="B133"/>
  <c r="B131"/>
  <c r="B129"/>
  <c r="B127"/>
  <c r="B125"/>
  <c r="B123"/>
  <c r="B121"/>
  <c r="B119"/>
  <c r="B117"/>
  <c r="B115"/>
  <c r="B113"/>
  <c r="B111"/>
  <c r="B109"/>
  <c r="B107"/>
  <c r="B103"/>
  <c r="B101"/>
  <c r="B97"/>
  <c r="B95"/>
  <c r="B93"/>
  <c r="B91"/>
  <c r="B85"/>
  <c r="B83"/>
  <c r="B81"/>
  <c r="B79"/>
  <c r="B77"/>
  <c r="B75"/>
  <c r="B65"/>
  <c r="B63"/>
  <c r="B61"/>
  <c r="B57"/>
  <c r="B55"/>
  <c r="B49"/>
  <c r="B47"/>
  <c r="B45"/>
  <c r="B43"/>
  <c r="B41"/>
  <c r="B39"/>
  <c r="B25"/>
  <c r="B21"/>
  <c r="B19"/>
  <c r="B17"/>
  <c r="B15"/>
  <c r="B13"/>
  <c r="B11"/>
  <c r="B9"/>
  <c r="C6"/>
  <c r="B6"/>
  <c r="A6"/>
  <c r="C5"/>
  <c r="B5"/>
  <c r="A5"/>
  <c r="C4"/>
  <c r="A4"/>
  <c r="C3"/>
  <c r="B3"/>
  <c r="A3"/>
  <c r="C2"/>
  <c r="B2"/>
  <c r="A2"/>
  <c r="C1"/>
  <c r="B1"/>
  <c r="A1"/>
  <c r="D38" i="6"/>
  <c r="D31"/>
  <c r="D19"/>
  <c r="D6"/>
  <c r="C6"/>
  <c r="A6"/>
  <c r="D5"/>
  <c r="C5"/>
  <c r="A5"/>
  <c r="D4"/>
  <c r="C4"/>
  <c r="A4"/>
  <c r="D3"/>
  <c r="C3"/>
  <c r="A3"/>
  <c r="D2"/>
  <c r="C2"/>
  <c r="B2"/>
  <c r="A2"/>
  <c r="D1"/>
  <c r="C1"/>
  <c r="A1"/>
  <c r="D21" i="5"/>
  <c r="D18"/>
  <c r="D23"/>
  <c r="D10"/>
  <c r="D6"/>
  <c r="C6"/>
  <c r="A6"/>
  <c r="D5"/>
  <c r="C5"/>
  <c r="A5"/>
  <c r="D4"/>
  <c r="C4"/>
  <c r="B4" i="7"/>
  <c r="A4" i="5"/>
  <c r="D3"/>
  <c r="C3"/>
  <c r="A3"/>
  <c r="D2"/>
  <c r="C2"/>
  <c r="B2"/>
  <c r="A2"/>
  <c r="D1"/>
  <c r="C1"/>
  <c r="A1"/>
  <c r="F6" i="10"/>
  <c r="B6"/>
  <c r="A6"/>
  <c r="F5"/>
  <c r="B5"/>
  <c r="A5"/>
  <c r="F4"/>
  <c r="B4"/>
  <c r="A4"/>
  <c r="F3"/>
  <c r="B3"/>
  <c r="A3"/>
  <c r="F2"/>
  <c r="B2"/>
  <c r="A2"/>
  <c r="F1"/>
  <c r="B1"/>
  <c r="A1"/>
  <c r="E6" i="4"/>
  <c r="C6"/>
  <c r="E5"/>
  <c r="C5"/>
  <c r="E4"/>
  <c r="C4"/>
  <c r="E3"/>
  <c r="C3"/>
  <c r="G281" i="3"/>
  <c r="H281"/>
  <c r="E2" i="4"/>
  <c r="D2"/>
  <c r="C2"/>
  <c r="B2"/>
  <c r="G289" i="3"/>
  <c r="H289"/>
  <c r="E1" i="4"/>
  <c r="D1"/>
  <c r="C1"/>
  <c r="G290" i="3"/>
  <c r="H290"/>
  <c r="A290"/>
  <c r="E289"/>
  <c r="E288"/>
  <c r="D288"/>
  <c r="C288"/>
  <c r="B288"/>
  <c r="A282"/>
  <c r="E281"/>
  <c r="G280"/>
  <c r="H280"/>
  <c r="E280"/>
  <c r="C280"/>
  <c r="D279"/>
  <c r="C279"/>
  <c r="A279"/>
  <c r="A278"/>
  <c r="G277"/>
  <c r="H277"/>
  <c r="E277"/>
  <c r="E276"/>
  <c r="D276"/>
  <c r="C276"/>
  <c r="B276"/>
  <c r="A272"/>
  <c r="G271"/>
  <c r="H271"/>
  <c r="E271"/>
  <c r="D271"/>
  <c r="D270"/>
  <c r="C270"/>
  <c r="A270"/>
  <c r="G269"/>
  <c r="H269"/>
  <c r="G268"/>
  <c r="H268"/>
  <c r="E268"/>
  <c r="D268"/>
  <c r="C268"/>
  <c r="C267"/>
  <c r="A267"/>
  <c r="G266"/>
  <c r="H266"/>
  <c r="E266"/>
  <c r="E265"/>
  <c r="D265"/>
  <c r="C265"/>
  <c r="B265"/>
  <c r="A263"/>
  <c r="G262"/>
  <c r="H262"/>
  <c r="E262"/>
  <c r="G261"/>
  <c r="H261"/>
  <c r="E261"/>
  <c r="D261"/>
  <c r="C261"/>
  <c r="D260"/>
  <c r="C260"/>
  <c r="A260"/>
  <c r="G259"/>
  <c r="H259"/>
  <c r="A259"/>
  <c r="G258"/>
  <c r="H258"/>
  <c r="E258"/>
  <c r="D258"/>
  <c r="G257"/>
  <c r="H257"/>
  <c r="E257"/>
  <c r="D257"/>
  <c r="C257"/>
  <c r="A257"/>
  <c r="E256"/>
  <c r="D256"/>
  <c r="C256"/>
  <c r="B256"/>
  <c r="G250"/>
  <c r="H250"/>
  <c r="H249"/>
  <c r="E250"/>
  <c r="D250"/>
  <c r="A250"/>
  <c r="E249"/>
  <c r="D249"/>
  <c r="C249"/>
  <c r="B249"/>
  <c r="G245"/>
  <c r="H245"/>
  <c r="D245"/>
  <c r="C245"/>
  <c r="A245"/>
  <c r="G244"/>
  <c r="H244"/>
  <c r="E244"/>
  <c r="D244"/>
  <c r="A244"/>
  <c r="G243"/>
  <c r="H243"/>
  <c r="E243"/>
  <c r="D243"/>
  <c r="C243"/>
  <c r="A243"/>
  <c r="G242"/>
  <c r="H242"/>
  <c r="E242"/>
  <c r="D242"/>
  <c r="C242"/>
  <c r="A242"/>
  <c r="E241"/>
  <c r="D241"/>
  <c r="C241"/>
  <c r="B241"/>
  <c r="G238"/>
  <c r="H238"/>
  <c r="E238"/>
  <c r="D238"/>
  <c r="C238"/>
  <c r="A238"/>
  <c r="E237"/>
  <c r="D237"/>
  <c r="C237"/>
  <c r="A237"/>
  <c r="G236"/>
  <c r="H236"/>
  <c r="E236"/>
  <c r="D236"/>
  <c r="A236"/>
  <c r="G235"/>
  <c r="H235"/>
  <c r="E235"/>
  <c r="D235"/>
  <c r="C235"/>
  <c r="A235"/>
  <c r="G234"/>
  <c r="H234"/>
  <c r="D234"/>
  <c r="C234"/>
  <c r="A234"/>
  <c r="E233"/>
  <c r="D233"/>
  <c r="C233"/>
  <c r="B233"/>
  <c r="G229"/>
  <c r="H229"/>
  <c r="E229"/>
  <c r="D229"/>
  <c r="C229"/>
  <c r="A229"/>
  <c r="G228"/>
  <c r="H228"/>
  <c r="D228"/>
  <c r="C228"/>
  <c r="A228"/>
  <c r="G227"/>
  <c r="H227"/>
  <c r="E227"/>
  <c r="D227"/>
  <c r="A227"/>
  <c r="G226"/>
  <c r="H226"/>
  <c r="E226"/>
  <c r="D226"/>
  <c r="C226"/>
  <c r="A226"/>
  <c r="E225"/>
  <c r="D225"/>
  <c r="C225"/>
  <c r="B225"/>
  <c r="G223"/>
  <c r="H223"/>
  <c r="E223"/>
  <c r="D223"/>
  <c r="A223"/>
  <c r="G222"/>
  <c r="H222"/>
  <c r="E222"/>
  <c r="D222"/>
  <c r="C222"/>
  <c r="A222"/>
  <c r="G221"/>
  <c r="H221"/>
  <c r="D221"/>
  <c r="C221"/>
  <c r="A221"/>
  <c r="G220"/>
  <c r="H220"/>
  <c r="E220"/>
  <c r="D220"/>
  <c r="C220"/>
  <c r="G219"/>
  <c r="H219"/>
  <c r="E219"/>
  <c r="D219"/>
  <c r="C219"/>
  <c r="A219"/>
  <c r="G218"/>
  <c r="H218"/>
  <c r="E218"/>
  <c r="C218"/>
  <c r="A218"/>
  <c r="E217"/>
  <c r="D217"/>
  <c r="C217"/>
  <c r="B217"/>
  <c r="E215"/>
  <c r="D215"/>
  <c r="C215"/>
  <c r="A215"/>
  <c r="G214"/>
  <c r="H214"/>
  <c r="E214"/>
  <c r="D214"/>
  <c r="C214"/>
  <c r="A214"/>
  <c r="G213"/>
  <c r="H213"/>
  <c r="E213"/>
  <c r="D213"/>
  <c r="C213"/>
  <c r="A213"/>
  <c r="G212"/>
  <c r="H212"/>
  <c r="E212"/>
  <c r="D212"/>
  <c r="C212"/>
  <c r="A212"/>
  <c r="E211"/>
  <c r="D211"/>
  <c r="C211"/>
  <c r="B211"/>
  <c r="G207"/>
  <c r="H207"/>
  <c r="E207"/>
  <c r="D207"/>
  <c r="C207"/>
  <c r="A207"/>
  <c r="G206"/>
  <c r="H206"/>
  <c r="E206"/>
  <c r="D206"/>
  <c r="C206"/>
  <c r="A206"/>
  <c r="E205"/>
  <c r="D205"/>
  <c r="C205"/>
  <c r="B205"/>
  <c r="G200"/>
  <c r="H200"/>
  <c r="E200"/>
  <c r="D200"/>
  <c r="C200"/>
  <c r="A200"/>
  <c r="G199"/>
  <c r="H199"/>
  <c r="E199"/>
  <c r="D199"/>
  <c r="C199"/>
  <c r="A199"/>
  <c r="G198"/>
  <c r="H198"/>
  <c r="E198"/>
  <c r="D198"/>
  <c r="C198"/>
  <c r="A198"/>
  <c r="G197"/>
  <c r="H197"/>
  <c r="E197"/>
  <c r="D197"/>
  <c r="C197"/>
  <c r="A197"/>
  <c r="G196"/>
  <c r="H196"/>
  <c r="E196"/>
  <c r="D196"/>
  <c r="C196"/>
  <c r="A196"/>
  <c r="G195"/>
  <c r="H195"/>
  <c r="E195"/>
  <c r="D195"/>
  <c r="C195"/>
  <c r="A195"/>
  <c r="G194"/>
  <c r="H194"/>
  <c r="E194"/>
  <c r="D194"/>
  <c r="C194"/>
  <c r="A194"/>
  <c r="G193"/>
  <c r="H193"/>
  <c r="E193"/>
  <c r="D193"/>
  <c r="C193"/>
  <c r="A193"/>
  <c r="G192"/>
  <c r="H192"/>
  <c r="E192"/>
  <c r="D192"/>
  <c r="C192"/>
  <c r="A192"/>
  <c r="E191"/>
  <c r="D191"/>
  <c r="C191"/>
  <c r="B191"/>
  <c r="G187"/>
  <c r="H187"/>
  <c r="E187"/>
  <c r="D187"/>
  <c r="C187"/>
  <c r="A187"/>
  <c r="G186"/>
  <c r="H186"/>
  <c r="E186"/>
  <c r="D186"/>
  <c r="C186"/>
  <c r="A186"/>
  <c r="G185"/>
  <c r="H185"/>
  <c r="E185"/>
  <c r="D185"/>
  <c r="C185"/>
  <c r="A185"/>
  <c r="G184"/>
  <c r="H184"/>
  <c r="E184"/>
  <c r="D184"/>
  <c r="C184"/>
  <c r="A184"/>
  <c r="G183"/>
  <c r="H183"/>
  <c r="E183"/>
  <c r="D183"/>
  <c r="C183"/>
  <c r="A183"/>
  <c r="G182"/>
  <c r="H182"/>
  <c r="E182"/>
  <c r="D182"/>
  <c r="C182"/>
  <c r="A182"/>
  <c r="G181"/>
  <c r="H181"/>
  <c r="E181"/>
  <c r="D181"/>
  <c r="C181"/>
  <c r="A181"/>
  <c r="G180"/>
  <c r="H180"/>
  <c r="E180"/>
  <c r="D180"/>
  <c r="C180"/>
  <c r="A180"/>
  <c r="E179"/>
  <c r="D179"/>
  <c r="C179"/>
  <c r="B179"/>
  <c r="G174"/>
  <c r="H174"/>
  <c r="E174"/>
  <c r="D174"/>
  <c r="C174"/>
  <c r="A174"/>
  <c r="G173"/>
  <c r="H173"/>
  <c r="E173"/>
  <c r="D173"/>
  <c r="C173"/>
  <c r="A173"/>
  <c r="G172"/>
  <c r="H172"/>
  <c r="E172"/>
  <c r="D172"/>
  <c r="C172"/>
  <c r="A172"/>
  <c r="G171"/>
  <c r="H171"/>
  <c r="E171"/>
  <c r="D171"/>
  <c r="C171"/>
  <c r="A171"/>
  <c r="G170"/>
  <c r="H170"/>
  <c r="E170"/>
  <c r="D170"/>
  <c r="C170"/>
  <c r="A170"/>
  <c r="G169"/>
  <c r="H169"/>
  <c r="E169"/>
  <c r="D169"/>
  <c r="C169"/>
  <c r="A169"/>
  <c r="E168"/>
  <c r="D168"/>
  <c r="C168"/>
  <c r="B168"/>
  <c r="G164"/>
  <c r="H164"/>
  <c r="E164"/>
  <c r="D164"/>
  <c r="C164"/>
  <c r="A164"/>
  <c r="G163"/>
  <c r="H163"/>
  <c r="E163"/>
  <c r="D163"/>
  <c r="C163"/>
  <c r="A163"/>
  <c r="G162"/>
  <c r="H162"/>
  <c r="E162"/>
  <c r="D162"/>
  <c r="C162"/>
  <c r="A162"/>
  <c r="E161"/>
  <c r="D161"/>
  <c r="C161"/>
  <c r="B161"/>
  <c r="G158"/>
  <c r="H158"/>
  <c r="H157"/>
  <c r="E158"/>
  <c r="D158"/>
  <c r="C158"/>
  <c r="A158"/>
  <c r="E157"/>
  <c r="D157"/>
  <c r="C157"/>
  <c r="B157"/>
  <c r="G153"/>
  <c r="H153"/>
  <c r="E153"/>
  <c r="D153"/>
  <c r="C153"/>
  <c r="A153"/>
  <c r="G152"/>
  <c r="H152"/>
  <c r="E152"/>
  <c r="D152"/>
  <c r="C152"/>
  <c r="A152"/>
  <c r="E151"/>
  <c r="D151"/>
  <c r="C151"/>
  <c r="B151"/>
  <c r="G147"/>
  <c r="H147"/>
  <c r="E147"/>
  <c r="D147"/>
  <c r="C147"/>
  <c r="A147"/>
  <c r="G146"/>
  <c r="H146"/>
  <c r="E146"/>
  <c r="D146"/>
  <c r="C146"/>
  <c r="A146"/>
  <c r="G145"/>
  <c r="H145"/>
  <c r="E145"/>
  <c r="D145"/>
  <c r="C145"/>
  <c r="A145"/>
  <c r="G144"/>
  <c r="H144"/>
  <c r="E144"/>
  <c r="D144"/>
  <c r="C144"/>
  <c r="A144"/>
  <c r="E143"/>
  <c r="D143"/>
  <c r="C143"/>
  <c r="B143"/>
  <c r="G139"/>
  <c r="H139"/>
  <c r="E139"/>
  <c r="D139"/>
  <c r="C139"/>
  <c r="A139"/>
  <c r="G138"/>
  <c r="H138"/>
  <c r="E138"/>
  <c r="D138"/>
  <c r="C138"/>
  <c r="A138"/>
  <c r="G137"/>
  <c r="H137"/>
  <c r="E137"/>
  <c r="D137"/>
  <c r="C137"/>
  <c r="A137"/>
  <c r="E136"/>
  <c r="D136"/>
  <c r="C136"/>
  <c r="B136"/>
  <c r="G131"/>
  <c r="H131"/>
  <c r="E131"/>
  <c r="D131"/>
  <c r="C131"/>
  <c r="A131"/>
  <c r="G130"/>
  <c r="H130"/>
  <c r="E130"/>
  <c r="D130"/>
  <c r="C130"/>
  <c r="A130"/>
  <c r="E129"/>
  <c r="D129"/>
  <c r="C129"/>
  <c r="B129"/>
  <c r="G123"/>
  <c r="H123"/>
  <c r="E123"/>
  <c r="D123"/>
  <c r="C123"/>
  <c r="A123"/>
  <c r="G122"/>
  <c r="H122"/>
  <c r="E122"/>
  <c r="D122"/>
  <c r="C122"/>
  <c r="A122"/>
  <c r="G121"/>
  <c r="H121"/>
  <c r="E121"/>
  <c r="D121"/>
  <c r="C121"/>
  <c r="A121"/>
  <c r="E120"/>
  <c r="D120"/>
  <c r="C120"/>
  <c r="B120"/>
  <c r="G118"/>
  <c r="H118"/>
  <c r="E118"/>
  <c r="D118"/>
  <c r="C118"/>
  <c r="A118"/>
  <c r="G117"/>
  <c r="H117"/>
  <c r="E117"/>
  <c r="D117"/>
  <c r="C117"/>
  <c r="A117"/>
  <c r="G116"/>
  <c r="H116"/>
  <c r="E116"/>
  <c r="D116"/>
  <c r="C116"/>
  <c r="A116"/>
  <c r="G115"/>
  <c r="H115"/>
  <c r="E115"/>
  <c r="D115"/>
  <c r="C115"/>
  <c r="A115"/>
  <c r="G114"/>
  <c r="H114"/>
  <c r="E114"/>
  <c r="D114"/>
  <c r="C114"/>
  <c r="A114"/>
  <c r="G113"/>
  <c r="H113"/>
  <c r="E113"/>
  <c r="D113"/>
  <c r="C113"/>
  <c r="A113"/>
  <c r="E112"/>
  <c r="D112"/>
  <c r="C112"/>
  <c r="B112"/>
  <c r="E110"/>
  <c r="D110"/>
  <c r="C110"/>
  <c r="A110"/>
  <c r="E109"/>
  <c r="D109"/>
  <c r="C109"/>
  <c r="A109"/>
  <c r="E108"/>
  <c r="D108"/>
  <c r="C108"/>
  <c r="A108"/>
  <c r="E107"/>
  <c r="D107"/>
  <c r="C107"/>
  <c r="A107"/>
  <c r="E106"/>
  <c r="D106"/>
  <c r="C106"/>
  <c r="A106"/>
  <c r="E105"/>
  <c r="D105"/>
  <c r="C105"/>
  <c r="B105"/>
  <c r="G103"/>
  <c r="H103"/>
  <c r="E103"/>
  <c r="D103"/>
  <c r="C103"/>
  <c r="G102"/>
  <c r="H102"/>
  <c r="E102"/>
  <c r="D102"/>
  <c r="C102"/>
  <c r="G101"/>
  <c r="H101"/>
  <c r="E101"/>
  <c r="D101"/>
  <c r="C101"/>
  <c r="G100"/>
  <c r="H100"/>
  <c r="E100"/>
  <c r="D100"/>
  <c r="C100"/>
  <c r="G99"/>
  <c r="H99"/>
  <c r="E99"/>
  <c r="D99"/>
  <c r="C99"/>
  <c r="E98"/>
  <c r="D98"/>
  <c r="C98"/>
  <c r="B98"/>
  <c r="G94"/>
  <c r="H94"/>
  <c r="E94"/>
  <c r="D94"/>
  <c r="C94"/>
  <c r="G93"/>
  <c r="H93"/>
  <c r="E93"/>
  <c r="D93"/>
  <c r="C93"/>
  <c r="G92"/>
  <c r="H92"/>
  <c r="E92"/>
  <c r="D92"/>
  <c r="C92"/>
  <c r="E91"/>
  <c r="D91"/>
  <c r="C91"/>
  <c r="B91"/>
  <c r="G86"/>
  <c r="H86"/>
  <c r="E86"/>
  <c r="D86"/>
  <c r="C86"/>
  <c r="G85"/>
  <c r="H85"/>
  <c r="E85"/>
  <c r="D85"/>
  <c r="C85"/>
  <c r="G84"/>
  <c r="H84"/>
  <c r="E84"/>
  <c r="D84"/>
  <c r="C84"/>
  <c r="E83"/>
  <c r="D83"/>
  <c r="C83"/>
  <c r="B83"/>
  <c r="G81"/>
  <c r="H81"/>
  <c r="E81"/>
  <c r="D81"/>
  <c r="C81"/>
  <c r="G80"/>
  <c r="H80"/>
  <c r="E80"/>
  <c r="D80"/>
  <c r="C80"/>
  <c r="G79"/>
  <c r="H79"/>
  <c r="E79"/>
  <c r="D79"/>
  <c r="C79"/>
  <c r="E78"/>
  <c r="D78"/>
  <c r="C78"/>
  <c r="B78"/>
  <c r="G73"/>
  <c r="H73"/>
  <c r="H72"/>
  <c r="E73"/>
  <c r="D73"/>
  <c r="C73"/>
  <c r="E72"/>
  <c r="D72"/>
  <c r="C72"/>
  <c r="B72"/>
  <c r="G67"/>
  <c r="H67"/>
  <c r="E67"/>
  <c r="D67"/>
  <c r="C67"/>
  <c r="G66"/>
  <c r="H66"/>
  <c r="E66"/>
  <c r="D66"/>
  <c r="C66"/>
  <c r="G65"/>
  <c r="H65"/>
  <c r="E65"/>
  <c r="D65"/>
  <c r="C65"/>
  <c r="E64"/>
  <c r="D64"/>
  <c r="C64"/>
  <c r="B64"/>
  <c r="G62"/>
  <c r="H62"/>
  <c r="H61"/>
  <c r="E62"/>
  <c r="D62"/>
  <c r="C62"/>
  <c r="E61"/>
  <c r="D61"/>
  <c r="C61"/>
  <c r="B61"/>
  <c r="G59"/>
  <c r="H59"/>
  <c r="E59"/>
  <c r="D59"/>
  <c r="C59"/>
  <c r="G58"/>
  <c r="H58"/>
  <c r="E58"/>
  <c r="D58"/>
  <c r="C58"/>
  <c r="E57"/>
  <c r="D57"/>
  <c r="C57"/>
  <c r="B57"/>
  <c r="G55"/>
  <c r="H55"/>
  <c r="H54"/>
  <c r="E55"/>
  <c r="D55"/>
  <c r="C55"/>
  <c r="E54"/>
  <c r="D54"/>
  <c r="C54"/>
  <c r="B54"/>
  <c r="G52"/>
  <c r="H52"/>
  <c r="E52"/>
  <c r="D52"/>
  <c r="C52"/>
  <c r="G51"/>
  <c r="H51"/>
  <c r="E51"/>
  <c r="D51"/>
  <c r="C51"/>
  <c r="E50"/>
  <c r="D50"/>
  <c r="C50"/>
  <c r="B50"/>
  <c r="G47"/>
  <c r="H47"/>
  <c r="E47"/>
  <c r="D47"/>
  <c r="C47"/>
  <c r="G46"/>
  <c r="H46"/>
  <c r="E46"/>
  <c r="D46"/>
  <c r="C46"/>
  <c r="E45"/>
  <c r="D45"/>
  <c r="C45"/>
  <c r="B45"/>
  <c r="G43"/>
  <c r="H43"/>
  <c r="E43"/>
  <c r="D43"/>
  <c r="C43"/>
  <c r="G42"/>
  <c r="H42"/>
  <c r="E42"/>
  <c r="D42"/>
  <c r="C42"/>
  <c r="G41"/>
  <c r="H41"/>
  <c r="E41"/>
  <c r="D41"/>
  <c r="C41"/>
  <c r="G40"/>
  <c r="H40"/>
  <c r="E40"/>
  <c r="D40"/>
  <c r="C40"/>
  <c r="G39"/>
  <c r="H39"/>
  <c r="E39"/>
  <c r="D39"/>
  <c r="C39"/>
  <c r="E38"/>
  <c r="D38"/>
  <c r="C38"/>
  <c r="B38"/>
  <c r="G34"/>
  <c r="H34"/>
  <c r="E34"/>
  <c r="D34"/>
  <c r="C34"/>
  <c r="G33"/>
  <c r="H33"/>
  <c r="E33"/>
  <c r="D33"/>
  <c r="C33"/>
  <c r="E32"/>
  <c r="D32"/>
  <c r="C32"/>
  <c r="B32"/>
  <c r="G30"/>
  <c r="H30"/>
  <c r="E30"/>
  <c r="D30"/>
  <c r="C30"/>
  <c r="G29"/>
  <c r="H29"/>
  <c r="E29"/>
  <c r="D29"/>
  <c r="C29"/>
  <c r="E28"/>
  <c r="D28"/>
  <c r="C28"/>
  <c r="B28"/>
  <c r="G26"/>
  <c r="H26"/>
  <c r="E26"/>
  <c r="D26"/>
  <c r="C26"/>
  <c r="G25"/>
  <c r="H25"/>
  <c r="E25"/>
  <c r="D25"/>
  <c r="C25"/>
  <c r="G24"/>
  <c r="H24"/>
  <c r="E24"/>
  <c r="D24"/>
  <c r="C24"/>
  <c r="G23"/>
  <c r="H23"/>
  <c r="E23"/>
  <c r="D23"/>
  <c r="C23"/>
  <c r="E22"/>
  <c r="D22"/>
  <c r="C22"/>
  <c r="B22"/>
  <c r="G20"/>
  <c r="H20"/>
  <c r="E20"/>
  <c r="D20"/>
  <c r="C20"/>
  <c r="G19"/>
  <c r="H19"/>
  <c r="E19"/>
  <c r="D19"/>
  <c r="C19"/>
  <c r="G18"/>
  <c r="H18"/>
  <c r="E18"/>
  <c r="D18"/>
  <c r="C18"/>
  <c r="E17"/>
  <c r="D17"/>
  <c r="C17"/>
  <c r="B17"/>
  <c r="G12"/>
  <c r="H12"/>
  <c r="H11"/>
  <c r="E12"/>
  <c r="D12"/>
  <c r="C12"/>
  <c r="E11"/>
  <c r="D11"/>
  <c r="C11"/>
  <c r="B11"/>
  <c r="E6"/>
  <c r="C6"/>
  <c r="E5"/>
  <c r="C5"/>
  <c r="E4"/>
  <c r="C4"/>
  <c r="E3"/>
  <c r="C3"/>
  <c r="E2"/>
  <c r="D2"/>
  <c r="C2"/>
  <c r="B2"/>
  <c r="E1"/>
  <c r="D1"/>
  <c r="C1"/>
  <c r="B157" i="2"/>
  <c r="G141"/>
  <c r="H141"/>
  <c r="C274" i="7"/>
  <c r="E141" i="2"/>
  <c r="D141"/>
  <c r="B273" i="7"/>
  <c r="C141" i="2"/>
  <c r="G139"/>
  <c r="H139"/>
  <c r="E139"/>
  <c r="D139"/>
  <c r="B269" i="7"/>
  <c r="C139" i="2"/>
  <c r="G138"/>
  <c r="H138"/>
  <c r="C268" i="7"/>
  <c r="E138" i="2"/>
  <c r="D138"/>
  <c r="B267" i="7"/>
  <c r="C138" i="2"/>
  <c r="G111"/>
  <c r="H111"/>
  <c r="E111"/>
  <c r="D111"/>
  <c r="B213" i="7"/>
  <c r="C111" i="2"/>
  <c r="G108"/>
  <c r="H108"/>
  <c r="C208" i="7"/>
  <c r="E108" i="2"/>
  <c r="D108"/>
  <c r="B207" i="7"/>
  <c r="C108" i="2"/>
  <c r="G107"/>
  <c r="H107"/>
  <c r="C206" i="7"/>
  <c r="E107" i="2"/>
  <c r="D107"/>
  <c r="B205" i="7"/>
  <c r="C107" i="2"/>
  <c r="G105"/>
  <c r="H105"/>
  <c r="C202" i="7"/>
  <c r="E105" i="2"/>
  <c r="D105"/>
  <c r="B201" i="7"/>
  <c r="C105" i="2"/>
  <c r="G102"/>
  <c r="H102"/>
  <c r="E102"/>
  <c r="D102"/>
  <c r="B195" i="7"/>
  <c r="C102" i="2"/>
  <c r="G100"/>
  <c r="H100"/>
  <c r="C192" i="7"/>
  <c r="E100" i="2"/>
  <c r="D100"/>
  <c r="B191" i="7"/>
  <c r="C100" i="2"/>
  <c r="G99"/>
  <c r="H99"/>
  <c r="C190" i="7"/>
  <c r="E99" i="2"/>
  <c r="D99"/>
  <c r="B189" i="7"/>
  <c r="C99" i="2"/>
  <c r="G98"/>
  <c r="H98"/>
  <c r="C188" i="7"/>
  <c r="E98" i="2"/>
  <c r="D98"/>
  <c r="B187" i="7"/>
  <c r="C98" i="2"/>
  <c r="G97"/>
  <c r="H97"/>
  <c r="E97"/>
  <c r="D97"/>
  <c r="B185" i="7"/>
  <c r="C97" i="2"/>
  <c r="G88"/>
  <c r="H88"/>
  <c r="E88"/>
  <c r="D88"/>
  <c r="B167" i="7"/>
  <c r="C88" i="2"/>
  <c r="G86"/>
  <c r="H86"/>
  <c r="E86"/>
  <c r="D86"/>
  <c r="B163" i="7"/>
  <c r="C86" i="2"/>
  <c r="G84"/>
  <c r="H84"/>
  <c r="E84"/>
  <c r="D84"/>
  <c r="B159" i="7"/>
  <c r="C84" i="2"/>
  <c r="G77"/>
  <c r="H77"/>
  <c r="C146" i="7"/>
  <c r="E77" i="2"/>
  <c r="D77"/>
  <c r="B145" i="7"/>
  <c r="C77" i="2"/>
  <c r="G57"/>
  <c r="H57"/>
  <c r="E57"/>
  <c r="D57"/>
  <c r="B105" i="7"/>
  <c r="C57" i="2"/>
  <c r="G54"/>
  <c r="H54"/>
  <c r="C100" i="7"/>
  <c r="E54" i="2"/>
  <c r="D54"/>
  <c r="B99" i="7"/>
  <c r="C54" i="2"/>
  <c r="G49"/>
  <c r="H49"/>
  <c r="C90" i="7"/>
  <c r="E49" i="2"/>
  <c r="D49"/>
  <c r="B89" i="7"/>
  <c r="C49" i="2"/>
  <c r="G48"/>
  <c r="H48"/>
  <c r="E48"/>
  <c r="D48"/>
  <c r="B87" i="7"/>
  <c r="C48" i="2"/>
  <c r="G41"/>
  <c r="H41"/>
  <c r="C74" i="7"/>
  <c r="E41" i="2"/>
  <c r="D41"/>
  <c r="B73" i="7"/>
  <c r="C41" i="2"/>
  <c r="G40"/>
  <c r="H40"/>
  <c r="C72" i="7"/>
  <c r="E40" i="2"/>
  <c r="D40"/>
  <c r="B71" i="7"/>
  <c r="C40" i="2"/>
  <c r="G39"/>
  <c r="H39"/>
  <c r="C70" i="7"/>
  <c r="E39" i="2"/>
  <c r="D39"/>
  <c r="B69" i="7"/>
  <c r="C39" i="2"/>
  <c r="G38"/>
  <c r="H38"/>
  <c r="C68" i="7"/>
  <c r="E38" i="2"/>
  <c r="D38"/>
  <c r="B67" i="7"/>
  <c r="C38" i="2"/>
  <c r="G34"/>
  <c r="H34"/>
  <c r="C60" i="7"/>
  <c r="E34" i="2"/>
  <c r="D34"/>
  <c r="B59" i="7"/>
  <c r="C34" i="2"/>
  <c r="G31"/>
  <c r="H31"/>
  <c r="E31"/>
  <c r="D31"/>
  <c r="B53" i="7"/>
  <c r="C31" i="2"/>
  <c r="G30"/>
  <c r="H30"/>
  <c r="C52" i="7"/>
  <c r="E30" i="2"/>
  <c r="D30"/>
  <c r="B51" i="7"/>
  <c r="C30" i="2"/>
  <c r="G23"/>
  <c r="H23"/>
  <c r="C38" i="7"/>
  <c r="E23" i="2"/>
  <c r="D23"/>
  <c r="B37" i="7"/>
  <c r="C23" i="2"/>
  <c r="G22"/>
  <c r="H22"/>
  <c r="C36" i="7"/>
  <c r="E22" i="2"/>
  <c r="D22"/>
  <c r="B35" i="7"/>
  <c r="C22" i="2"/>
  <c r="G21"/>
  <c r="H21"/>
  <c r="C34" i="7"/>
  <c r="E21" i="2"/>
  <c r="D21"/>
  <c r="B33" i="7"/>
  <c r="C21" i="2"/>
  <c r="G20"/>
  <c r="H20"/>
  <c r="C32" i="7"/>
  <c r="E20" i="2"/>
  <c r="D20"/>
  <c r="B31" i="7"/>
  <c r="C20" i="2"/>
  <c r="G19"/>
  <c r="H19"/>
  <c r="C30" i="7"/>
  <c r="E19" i="2"/>
  <c r="D19"/>
  <c r="B29" i="7"/>
  <c r="C19" i="2"/>
  <c r="G18"/>
  <c r="H18"/>
  <c r="E18"/>
  <c r="D18"/>
  <c r="B27" i="7"/>
  <c r="C18" i="2"/>
  <c r="G16"/>
  <c r="H16"/>
  <c r="E16"/>
  <c r="D16"/>
  <c r="B23" i="7"/>
  <c r="C16" i="2"/>
  <c r="B16" i="1"/>
  <c r="B15"/>
  <c r="B14"/>
  <c r="B13"/>
  <c r="B12"/>
  <c r="B11"/>
  <c r="B10"/>
  <c r="B9"/>
  <c r="C6"/>
  <c r="B6"/>
  <c r="A6"/>
  <c r="C5"/>
  <c r="B5"/>
  <c r="A5"/>
  <c r="C4"/>
  <c r="B4"/>
  <c r="A4"/>
  <c r="C3"/>
  <c r="B3"/>
  <c r="A3"/>
  <c r="C2"/>
  <c r="B2"/>
  <c r="A2"/>
  <c r="C1"/>
  <c r="B1"/>
  <c r="A1"/>
  <c r="H28" i="3"/>
  <c r="H168"/>
  <c r="H225"/>
  <c r="H50"/>
  <c r="H57"/>
  <c r="H64"/>
  <c r="H112"/>
  <c r="G71" i="2"/>
  <c r="H71"/>
  <c r="C134" i="7"/>
  <c r="H143" i="3"/>
  <c r="G91" i="2"/>
  <c r="H91"/>
  <c r="H98" i="3"/>
  <c r="H191"/>
  <c r="H129"/>
  <c r="H241"/>
  <c r="C19" i="1"/>
  <c r="E158" i="2"/>
  <c r="H17" i="3"/>
  <c r="G24" i="2"/>
  <c r="H24"/>
  <c r="C40" i="7"/>
  <c r="H45" i="3"/>
  <c r="G33" i="2"/>
  <c r="H33"/>
  <c r="C58" i="7"/>
  <c r="F58"/>
  <c r="H288" i="3"/>
  <c r="H22"/>
  <c r="G25" i="2"/>
  <c r="H25"/>
  <c r="C42" i="7"/>
  <c r="G37" i="2"/>
  <c r="H37"/>
  <c r="C66" i="7"/>
  <c r="E66"/>
  <c r="C290" i="3"/>
  <c r="D40" i="6"/>
  <c r="D42"/>
  <c r="D44"/>
  <c r="G42" i="2"/>
  <c r="H42"/>
  <c r="C76" i="7"/>
  <c r="F76"/>
  <c r="H91" i="3"/>
  <c r="G66" i="2"/>
  <c r="H66"/>
  <c r="H136" i="3"/>
  <c r="G82" i="2"/>
  <c r="H82"/>
  <c r="H151" i="3"/>
  <c r="G94" i="2"/>
  <c r="H94"/>
  <c r="C259" i="3"/>
  <c r="E260"/>
  <c r="C263"/>
  <c r="D267"/>
  <c r="A269"/>
  <c r="E270"/>
  <c r="C272"/>
  <c r="C278"/>
  <c r="E279"/>
  <c r="C282"/>
  <c r="D290"/>
  <c r="D41" i="6"/>
  <c r="G43" i="2"/>
  <c r="H43"/>
  <c r="C78" i="7"/>
  <c r="E78"/>
  <c r="A258" i="3"/>
  <c r="D259"/>
  <c r="G260"/>
  <c r="H260"/>
  <c r="A262"/>
  <c r="D263"/>
  <c r="A266"/>
  <c r="E267"/>
  <c r="C269"/>
  <c r="G270"/>
  <c r="H270"/>
  <c r="D272"/>
  <c r="A277"/>
  <c r="D278"/>
  <c r="G279"/>
  <c r="H279"/>
  <c r="A281"/>
  <c r="D282"/>
  <c r="A289"/>
  <c r="E290"/>
  <c r="G69" i="2"/>
  <c r="H69"/>
  <c r="C130" i="7"/>
  <c r="G56" i="2"/>
  <c r="H56"/>
  <c r="C104" i="7"/>
  <c r="F104"/>
  <c r="H78" i="3"/>
  <c r="G61" i="2"/>
  <c r="H61"/>
  <c r="G215" i="3"/>
  <c r="H215"/>
  <c r="H211"/>
  <c r="G128" i="2"/>
  <c r="H128"/>
  <c r="D218" i="3"/>
  <c r="A220"/>
  <c r="G130" i="2"/>
  <c r="H130"/>
  <c r="C252" i="7"/>
  <c r="E221" i="3"/>
  <c r="C223"/>
  <c r="C227"/>
  <c r="E228"/>
  <c r="E234"/>
  <c r="C236"/>
  <c r="G237"/>
  <c r="H237"/>
  <c r="C244"/>
  <c r="E245"/>
  <c r="C250"/>
  <c r="C258"/>
  <c r="E259"/>
  <c r="C262"/>
  <c r="E263"/>
  <c r="C266"/>
  <c r="G267"/>
  <c r="H267"/>
  <c r="D269"/>
  <c r="A271"/>
  <c r="E272"/>
  <c r="C277"/>
  <c r="E278"/>
  <c r="C281"/>
  <c r="E282"/>
  <c r="C289"/>
  <c r="G26" i="2"/>
  <c r="H26"/>
  <c r="C44" i="7"/>
  <c r="F44"/>
  <c r="G44" i="2"/>
  <c r="H44"/>
  <c r="C80" i="7"/>
  <c r="E80"/>
  <c r="G78" i="2"/>
  <c r="H78"/>
  <c r="C148" i="7"/>
  <c r="D148"/>
  <c r="G103" i="2"/>
  <c r="H103"/>
  <c r="C198" i="7"/>
  <c r="A261" i="3"/>
  <c r="D262"/>
  <c r="G263"/>
  <c r="H263"/>
  <c r="D266"/>
  <c r="A268"/>
  <c r="E269"/>
  <c r="C271"/>
  <c r="G272"/>
  <c r="H272"/>
  <c r="D277"/>
  <c r="G278"/>
  <c r="H278"/>
  <c r="A280"/>
  <c r="D281"/>
  <c r="G282"/>
  <c r="H282"/>
  <c r="D289"/>
  <c r="H120"/>
  <c r="G72" i="2"/>
  <c r="H72"/>
  <c r="C136" i="7"/>
  <c r="F136"/>
  <c r="G11" i="2"/>
  <c r="H11"/>
  <c r="C14" i="7"/>
  <c r="G36" i="2"/>
  <c r="H36"/>
  <c r="C64" i="7"/>
  <c r="G121" i="2"/>
  <c r="H121"/>
  <c r="C234" i="7"/>
  <c r="D280" i="3"/>
  <c r="C28" i="7"/>
  <c r="E70"/>
  <c r="F70"/>
  <c r="D70"/>
  <c r="C196"/>
  <c r="H32" i="3"/>
  <c r="G27" i="2"/>
  <c r="H27"/>
  <c r="C46" i="7"/>
  <c r="C24"/>
  <c r="H15" i="2"/>
  <c r="D60" i="7"/>
  <c r="E60"/>
  <c r="F60"/>
  <c r="H38" i="3"/>
  <c r="G32" i="2"/>
  <c r="H32"/>
  <c r="C56" i="7"/>
  <c r="F32"/>
  <c r="E32"/>
  <c r="D32"/>
  <c r="C54"/>
  <c r="E74"/>
  <c r="F74"/>
  <c r="D74"/>
  <c r="C106"/>
  <c r="C160"/>
  <c r="H83" i="2"/>
  <c r="C158" i="7"/>
  <c r="C214"/>
  <c r="H110" i="2"/>
  <c r="C212" i="7"/>
  <c r="D38"/>
  <c r="E38"/>
  <c r="F38"/>
  <c r="F66"/>
  <c r="E72"/>
  <c r="F72"/>
  <c r="D72"/>
  <c r="C270"/>
  <c r="C88"/>
  <c r="H47" i="2"/>
  <c r="C168" i="7"/>
  <c r="H87" i="2"/>
  <c r="C166" i="7"/>
  <c r="D80"/>
  <c r="C164"/>
  <c r="H85" i="2"/>
  <c r="C162" i="7"/>
  <c r="H83" i="3"/>
  <c r="G62" i="2"/>
  <c r="H62"/>
  <c r="C116" i="7"/>
  <c r="F42"/>
  <c r="E42"/>
  <c r="D42"/>
  <c r="C186"/>
  <c r="H96" i="2"/>
  <c r="F34" i="7"/>
  <c r="E34"/>
  <c r="D34"/>
  <c r="C124"/>
  <c r="H65" i="2"/>
  <c r="E192" i="7"/>
  <c r="D192"/>
  <c r="F192"/>
  <c r="F30"/>
  <c r="E30"/>
  <c r="D30"/>
  <c r="F36"/>
  <c r="D36"/>
  <c r="F146"/>
  <c r="D146"/>
  <c r="E146"/>
  <c r="E36"/>
  <c r="F90"/>
  <c r="D90"/>
  <c r="G114" i="2"/>
  <c r="H114"/>
  <c r="H233" i="3"/>
  <c r="G133" i="2"/>
  <c r="H133"/>
  <c r="F52" i="7"/>
  <c r="E52"/>
  <c r="D52"/>
  <c r="E68"/>
  <c r="F68"/>
  <c r="D68"/>
  <c r="F148"/>
  <c r="E190"/>
  <c r="D190"/>
  <c r="F190"/>
  <c r="E208"/>
  <c r="D208"/>
  <c r="F208"/>
  <c r="E268"/>
  <c r="D268"/>
  <c r="F268"/>
  <c r="G140" i="2"/>
  <c r="H140"/>
  <c r="C272" i="7"/>
  <c r="E274"/>
  <c r="D274"/>
  <c r="F274"/>
  <c r="D100"/>
  <c r="D98"/>
  <c r="F100"/>
  <c r="F98"/>
  <c r="E100"/>
  <c r="E98"/>
  <c r="F130"/>
  <c r="E130"/>
  <c r="D130"/>
  <c r="E188"/>
  <c r="F188"/>
  <c r="D188"/>
  <c r="E198"/>
  <c r="D198"/>
  <c r="F198"/>
  <c r="E202"/>
  <c r="E200"/>
  <c r="D202"/>
  <c r="D200"/>
  <c r="F202"/>
  <c r="F200"/>
  <c r="E206"/>
  <c r="F206"/>
  <c r="D206"/>
  <c r="H161" i="3"/>
  <c r="G109" i="2"/>
  <c r="H109"/>
  <c r="C210" i="7"/>
  <c r="H179" i="3"/>
  <c r="G118" i="2"/>
  <c r="H118"/>
  <c r="H205" i="3"/>
  <c r="G125" i="2"/>
  <c r="H125"/>
  <c r="H53"/>
  <c r="H104"/>
  <c r="C200" i="7"/>
  <c r="H106" i="2"/>
  <c r="C204" i="7"/>
  <c r="H217" i="3"/>
  <c r="G129" i="2"/>
  <c r="H129"/>
  <c r="C250" i="7"/>
  <c r="E90"/>
  <c r="E40"/>
  <c r="D40"/>
  <c r="F40"/>
  <c r="C174"/>
  <c r="D174"/>
  <c r="D172"/>
  <c r="H90" i="2"/>
  <c r="D76" i="7"/>
  <c r="E76"/>
  <c r="H265" i="3"/>
  <c r="G147" i="2"/>
  <c r="H147"/>
  <c r="C286" i="7"/>
  <c r="E286"/>
  <c r="F78"/>
  <c r="D44"/>
  <c r="E136"/>
  <c r="D78"/>
  <c r="H76" i="2"/>
  <c r="E44" i="7"/>
  <c r="C156"/>
  <c r="H81" i="2"/>
  <c r="C154" i="7"/>
  <c r="F134"/>
  <c r="E134"/>
  <c r="D136"/>
  <c r="E148"/>
  <c r="E144"/>
  <c r="G135" i="2"/>
  <c r="H135"/>
  <c r="F80" i="7"/>
  <c r="E58"/>
  <c r="H29" i="2"/>
  <c r="H35"/>
  <c r="H28"/>
  <c r="C48" i="7"/>
  <c r="H276" i="3"/>
  <c r="D58" i="7"/>
  <c r="H256" i="3"/>
  <c r="G146" i="2"/>
  <c r="H146"/>
  <c r="G150"/>
  <c r="H150"/>
  <c r="C292" i="7"/>
  <c r="G155" i="2"/>
  <c r="H155"/>
  <c r="C302" i="7"/>
  <c r="H120" i="2"/>
  <c r="C232" i="7"/>
  <c r="H60" i="2"/>
  <c r="C114" i="7"/>
  <c r="D114"/>
  <c r="C180"/>
  <c r="H93" i="2"/>
  <c r="D134" i="7"/>
  <c r="D66"/>
  <c r="D144"/>
  <c r="H10" i="2"/>
  <c r="F144" i="7"/>
  <c r="F142"/>
  <c r="C62"/>
  <c r="D104"/>
  <c r="E104"/>
  <c r="H55" i="2"/>
  <c r="C102" i="7"/>
  <c r="H101" i="2"/>
  <c r="C194" i="7"/>
  <c r="E272"/>
  <c r="F272"/>
  <c r="D272"/>
  <c r="C258"/>
  <c r="H132" i="2"/>
  <c r="C144" i="7"/>
  <c r="H75" i="2"/>
  <c r="C242" i="7"/>
  <c r="H124" i="2"/>
  <c r="D96" i="7"/>
  <c r="C228"/>
  <c r="H117" i="2"/>
  <c r="C122" i="7"/>
  <c r="H64" i="2"/>
  <c r="C184" i="7"/>
  <c r="F174"/>
  <c r="F172"/>
  <c r="E250"/>
  <c r="F250"/>
  <c r="D250"/>
  <c r="F199"/>
  <c r="C284"/>
  <c r="E124"/>
  <c r="E122"/>
  <c r="D124"/>
  <c r="D122"/>
  <c r="F124"/>
  <c r="F122"/>
  <c r="E186"/>
  <c r="E184"/>
  <c r="D186"/>
  <c r="D184"/>
  <c r="F186"/>
  <c r="F184"/>
  <c r="H119" i="2"/>
  <c r="C230" i="7"/>
  <c r="F128"/>
  <c r="E132"/>
  <c r="E128"/>
  <c r="D132"/>
  <c r="E210"/>
  <c r="E204"/>
  <c r="E203"/>
  <c r="F210"/>
  <c r="D210"/>
  <c r="D204"/>
  <c r="D203"/>
  <c r="D199"/>
  <c r="C248"/>
  <c r="H127" i="2"/>
  <c r="F164" i="7"/>
  <c r="F162"/>
  <c r="F161"/>
  <c r="D164"/>
  <c r="D162"/>
  <c r="D161"/>
  <c r="E164"/>
  <c r="E162"/>
  <c r="E161"/>
  <c r="F168"/>
  <c r="F166"/>
  <c r="F165"/>
  <c r="D168"/>
  <c r="D166"/>
  <c r="D165"/>
  <c r="E168"/>
  <c r="E166"/>
  <c r="E165"/>
  <c r="E234"/>
  <c r="E232"/>
  <c r="F234"/>
  <c r="F232"/>
  <c r="D234"/>
  <c r="D232"/>
  <c r="E106"/>
  <c r="F106"/>
  <c r="F102"/>
  <c r="D106"/>
  <c r="D102"/>
  <c r="E64"/>
  <c r="E62"/>
  <c r="E61"/>
  <c r="D64"/>
  <c r="F64"/>
  <c r="C22"/>
  <c r="H14" i="2"/>
  <c r="E96" i="7"/>
  <c r="E252"/>
  <c r="D252"/>
  <c r="F252"/>
  <c r="C86"/>
  <c r="H46" i="2"/>
  <c r="C50" i="7"/>
  <c r="C12"/>
  <c r="H9" i="2"/>
  <c r="E24" i="7"/>
  <c r="E22"/>
  <c r="F24"/>
  <c r="F22"/>
  <c r="D24"/>
  <c r="D22"/>
  <c r="C178"/>
  <c r="H92" i="2"/>
  <c r="C176" i="7"/>
  <c r="F88"/>
  <c r="F86"/>
  <c r="E88"/>
  <c r="E86"/>
  <c r="D88"/>
  <c r="D86"/>
  <c r="E214"/>
  <c r="E212"/>
  <c r="E211"/>
  <c r="F214"/>
  <c r="F212"/>
  <c r="F211"/>
  <c r="D214"/>
  <c r="D212"/>
  <c r="D211"/>
  <c r="F54"/>
  <c r="E54"/>
  <c r="D54"/>
  <c r="F14"/>
  <c r="F12"/>
  <c r="D14"/>
  <c r="D12"/>
  <c r="E14"/>
  <c r="E12"/>
  <c r="F46"/>
  <c r="E46"/>
  <c r="D46"/>
  <c r="E199"/>
  <c r="F96"/>
  <c r="C98"/>
  <c r="E97"/>
  <c r="H52" i="2"/>
  <c r="C262" i="7"/>
  <c r="H134" i="2"/>
  <c r="C260" i="7"/>
  <c r="C172"/>
  <c r="H89" i="2"/>
  <c r="C170" i="7"/>
  <c r="H137" i="2"/>
  <c r="C112" i="7"/>
  <c r="H59" i="2"/>
  <c r="F56" i="7"/>
  <c r="E56"/>
  <c r="E50"/>
  <c r="D56"/>
  <c r="H80" i="2"/>
  <c r="H17"/>
  <c r="C26" i="7"/>
  <c r="C220"/>
  <c r="H113" i="2"/>
  <c r="D143" i="7"/>
  <c r="D142"/>
  <c r="F204"/>
  <c r="F203"/>
  <c r="H68" i="2"/>
  <c r="D116" i="7"/>
  <c r="E116"/>
  <c r="F116"/>
  <c r="E270"/>
  <c r="E266"/>
  <c r="F270"/>
  <c r="F266"/>
  <c r="D270"/>
  <c r="D266"/>
  <c r="E114"/>
  <c r="F160"/>
  <c r="F158"/>
  <c r="F157"/>
  <c r="D160"/>
  <c r="D158"/>
  <c r="D157"/>
  <c r="E160"/>
  <c r="E158"/>
  <c r="E157"/>
  <c r="E196"/>
  <c r="E194"/>
  <c r="F196"/>
  <c r="F194"/>
  <c r="D196"/>
  <c r="D194"/>
  <c r="F156"/>
  <c r="F154"/>
  <c r="D156"/>
  <c r="D154"/>
  <c r="E156"/>
  <c r="E154"/>
  <c r="E28"/>
  <c r="D28"/>
  <c r="F28"/>
  <c r="F114"/>
  <c r="E174"/>
  <c r="E172"/>
  <c r="D286"/>
  <c r="F286"/>
  <c r="H145" i="2"/>
  <c r="F50" i="7"/>
  <c r="F49"/>
  <c r="F143"/>
  <c r="H154" i="2"/>
  <c r="C300" i="7"/>
  <c r="F302"/>
  <c r="F300"/>
  <c r="F299"/>
  <c r="E302"/>
  <c r="E300"/>
  <c r="E298"/>
  <c r="D302"/>
  <c r="D300"/>
  <c r="H149" i="2"/>
  <c r="D50" i="7"/>
  <c r="E102"/>
  <c r="E94"/>
  <c r="D128"/>
  <c r="D126"/>
  <c r="F62"/>
  <c r="F61"/>
  <c r="D193"/>
  <c r="E112"/>
  <c r="D62"/>
  <c r="D61"/>
  <c r="F26"/>
  <c r="E193"/>
  <c r="D101"/>
  <c r="E180"/>
  <c r="E178"/>
  <c r="D180"/>
  <c r="D178"/>
  <c r="F180"/>
  <c r="F178"/>
  <c r="F112"/>
  <c r="F111"/>
  <c r="F101"/>
  <c r="F193"/>
  <c r="E101"/>
  <c r="H95" i="2"/>
  <c r="C182" i="7"/>
  <c r="E264"/>
  <c r="F126"/>
  <c r="D264"/>
  <c r="F264"/>
  <c r="E48"/>
  <c r="E47"/>
  <c r="E49"/>
  <c r="E153"/>
  <c r="E152"/>
  <c r="F10"/>
  <c r="F11"/>
  <c r="E20"/>
  <c r="E21"/>
  <c r="C20"/>
  <c r="H13" i="2"/>
  <c r="F152" i="7"/>
  <c r="F153"/>
  <c r="D120"/>
  <c r="D121"/>
  <c r="E26"/>
  <c r="E25"/>
  <c r="E84"/>
  <c r="E85"/>
  <c r="E121"/>
  <c r="E120"/>
  <c r="D97"/>
  <c r="D112"/>
  <c r="C218"/>
  <c r="H112" i="2"/>
  <c r="C216" i="7"/>
  <c r="E262"/>
  <c r="E260"/>
  <c r="E259"/>
  <c r="F262"/>
  <c r="F260"/>
  <c r="F259"/>
  <c r="D262"/>
  <c r="D260"/>
  <c r="D259"/>
  <c r="E10"/>
  <c r="E11"/>
  <c r="D298"/>
  <c r="D299"/>
  <c r="F85"/>
  <c r="F84"/>
  <c r="D20"/>
  <c r="D21"/>
  <c r="C84"/>
  <c r="H45" i="2"/>
  <c r="D230" i="7"/>
  <c r="D229"/>
  <c r="D231"/>
  <c r="E142"/>
  <c r="E143"/>
  <c r="D171"/>
  <c r="D170"/>
  <c r="D169"/>
  <c r="D94"/>
  <c r="C256"/>
  <c r="H131" i="2"/>
  <c r="C254" i="7"/>
  <c r="E220"/>
  <c r="E218"/>
  <c r="D220"/>
  <c r="D218"/>
  <c r="F220"/>
  <c r="F218"/>
  <c r="C266"/>
  <c r="D265"/>
  <c r="H136" i="2"/>
  <c r="C96" i="7"/>
  <c r="D95"/>
  <c r="H51" i="2"/>
  <c r="D10" i="7"/>
  <c r="D11"/>
  <c r="F298"/>
  <c r="F20"/>
  <c r="F21"/>
  <c r="F231"/>
  <c r="F230"/>
  <c r="F229"/>
  <c r="C246"/>
  <c r="H126" i="2"/>
  <c r="C244" i="7"/>
  <c r="E182"/>
  <c r="E183"/>
  <c r="C282"/>
  <c r="H144" i="2"/>
  <c r="F170" i="7"/>
  <c r="F169"/>
  <c r="F171"/>
  <c r="C226"/>
  <c r="H116" i="2"/>
  <c r="E258" i="7"/>
  <c r="E256"/>
  <c r="F258"/>
  <c r="F256"/>
  <c r="D258"/>
  <c r="D256"/>
  <c r="E230"/>
  <c r="E229"/>
  <c r="E231"/>
  <c r="F121"/>
  <c r="F120"/>
  <c r="E284"/>
  <c r="E282"/>
  <c r="F284"/>
  <c r="F282"/>
  <c r="D284"/>
  <c r="D282"/>
  <c r="E228"/>
  <c r="E226"/>
  <c r="F228"/>
  <c r="F226"/>
  <c r="D228"/>
  <c r="D226"/>
  <c r="C240"/>
  <c r="H123" i="2"/>
  <c r="D48" i="7"/>
  <c r="D47"/>
  <c r="D49"/>
  <c r="E242"/>
  <c r="E240"/>
  <c r="D242"/>
  <c r="D240"/>
  <c r="F242"/>
  <c r="F240"/>
  <c r="E248"/>
  <c r="E246"/>
  <c r="F248"/>
  <c r="F246"/>
  <c r="D248"/>
  <c r="D246"/>
  <c r="D153"/>
  <c r="D152"/>
  <c r="D26"/>
  <c r="D25"/>
  <c r="F110"/>
  <c r="C290"/>
  <c r="H148" i="2"/>
  <c r="D140" i="7"/>
  <c r="C142"/>
  <c r="D141"/>
  <c r="D85"/>
  <c r="D84"/>
  <c r="F183"/>
  <c r="F182"/>
  <c r="F181"/>
  <c r="E126"/>
  <c r="E170"/>
  <c r="E169"/>
  <c r="E171"/>
  <c r="C120"/>
  <c r="H63" i="2"/>
  <c r="C118" i="7"/>
  <c r="H74" i="2"/>
  <c r="F25" i="7"/>
  <c r="E110"/>
  <c r="E111"/>
  <c r="C128"/>
  <c r="D127"/>
  <c r="H67" i="2"/>
  <c r="C126" i="7"/>
  <c r="C152"/>
  <c r="H79" i="2"/>
  <c r="C150" i="7"/>
  <c r="F94"/>
  <c r="F140"/>
  <c r="F141"/>
  <c r="F97"/>
  <c r="E292"/>
  <c r="E290"/>
  <c r="D292"/>
  <c r="D290"/>
  <c r="F292"/>
  <c r="F290"/>
  <c r="C110"/>
  <c r="H58" i="2"/>
  <c r="C108" i="7"/>
  <c r="C10"/>
  <c r="D9" i="1"/>
  <c r="D182" i="7"/>
  <c r="D181"/>
  <c r="D183"/>
  <c r="H153" i="2"/>
  <c r="E299" i="7"/>
  <c r="F48"/>
  <c r="F47"/>
  <c r="E265"/>
  <c r="F265"/>
  <c r="D176"/>
  <c r="D175"/>
  <c r="D177"/>
  <c r="E176"/>
  <c r="E175"/>
  <c r="E177"/>
  <c r="E181"/>
  <c r="F176"/>
  <c r="F175"/>
  <c r="F177"/>
  <c r="E127"/>
  <c r="E244"/>
  <c r="E243"/>
  <c r="E245"/>
  <c r="D224"/>
  <c r="D225"/>
  <c r="F281"/>
  <c r="F280"/>
  <c r="C224"/>
  <c r="H115" i="2"/>
  <c r="C222" i="7"/>
  <c r="F18"/>
  <c r="F19"/>
  <c r="E288"/>
  <c r="E289"/>
  <c r="F95"/>
  <c r="C288"/>
  <c r="D15" i="1"/>
  <c r="D151" i="7"/>
  <c r="D150"/>
  <c r="D149"/>
  <c r="F225"/>
  <c r="F224"/>
  <c r="E280"/>
  <c r="E281"/>
  <c r="E95"/>
  <c r="F296"/>
  <c r="C264"/>
  <c r="D263"/>
  <c r="D13" i="1"/>
  <c r="C18" i="7"/>
  <c r="H12" i="2"/>
  <c r="F127" i="7"/>
  <c r="E109"/>
  <c r="E108"/>
  <c r="E107"/>
  <c r="D239"/>
  <c r="D238"/>
  <c r="E224"/>
  <c r="E225"/>
  <c r="D254"/>
  <c r="D253"/>
  <c r="D255"/>
  <c r="D296"/>
  <c r="E83"/>
  <c r="E82"/>
  <c r="F9"/>
  <c r="D82"/>
  <c r="D83"/>
  <c r="D244"/>
  <c r="D243"/>
  <c r="D245"/>
  <c r="F119"/>
  <c r="F118"/>
  <c r="F117"/>
  <c r="F255"/>
  <c r="F254"/>
  <c r="F253"/>
  <c r="F217"/>
  <c r="F216"/>
  <c r="F215"/>
  <c r="E141"/>
  <c r="E140"/>
  <c r="D125"/>
  <c r="C238"/>
  <c r="H122" i="2"/>
  <c r="C236" i="7"/>
  <c r="D9"/>
  <c r="D217"/>
  <c r="D216"/>
  <c r="D215"/>
  <c r="D19"/>
  <c r="D18"/>
  <c r="E9"/>
  <c r="E118"/>
  <c r="E117"/>
  <c r="E119"/>
  <c r="E19"/>
  <c r="E18"/>
  <c r="E151"/>
  <c r="F245"/>
  <c r="F244"/>
  <c r="F243"/>
  <c r="E254"/>
  <c r="E253"/>
  <c r="E255"/>
  <c r="C94"/>
  <c r="E93"/>
  <c r="F83"/>
  <c r="F82"/>
  <c r="F108"/>
  <c r="F107"/>
  <c r="F109"/>
  <c r="D289"/>
  <c r="D288"/>
  <c r="D287"/>
  <c r="F138"/>
  <c r="D138"/>
  <c r="E216"/>
  <c r="E215"/>
  <c r="E217"/>
  <c r="C82"/>
  <c r="D11" i="1"/>
  <c r="D110" i="7"/>
  <c r="D111"/>
  <c r="D118"/>
  <c r="D117"/>
  <c r="D119"/>
  <c r="F150"/>
  <c r="F149"/>
  <c r="F151"/>
  <c r="E296"/>
  <c r="F125"/>
  <c r="E238"/>
  <c r="E239"/>
  <c r="C280"/>
  <c r="H143" i="2"/>
  <c r="F289" i="7"/>
  <c r="F288"/>
  <c r="C140"/>
  <c r="F139"/>
  <c r="H73" i="2"/>
  <c r="C138" i="7"/>
  <c r="E125"/>
  <c r="D280"/>
  <c r="D281"/>
  <c r="F239"/>
  <c r="F238"/>
  <c r="E150"/>
  <c r="E149"/>
  <c r="H152" i="2"/>
  <c r="C298" i="7"/>
  <c r="F263"/>
  <c r="E263"/>
  <c r="F137"/>
  <c r="E287"/>
  <c r="F93"/>
  <c r="D278"/>
  <c r="D279"/>
  <c r="D294"/>
  <c r="C278"/>
  <c r="H142" i="2"/>
  <c r="F81" i="7"/>
  <c r="E16"/>
  <c r="E17"/>
  <c r="C16"/>
  <c r="D10" i="1"/>
  <c r="E294" i="7"/>
  <c r="D108"/>
  <c r="D109"/>
  <c r="D137"/>
  <c r="D16"/>
  <c r="D17"/>
  <c r="E222"/>
  <c r="E221"/>
  <c r="E223"/>
  <c r="E278"/>
  <c r="E279"/>
  <c r="F16"/>
  <c r="F17"/>
  <c r="D222"/>
  <c r="D221"/>
  <c r="D223"/>
  <c r="F287"/>
  <c r="D139"/>
  <c r="H50" i="2"/>
  <c r="E139" i="7"/>
  <c r="E138"/>
  <c r="E137"/>
  <c r="D81"/>
  <c r="E81"/>
  <c r="D237"/>
  <c r="D236"/>
  <c r="D235"/>
  <c r="F294"/>
  <c r="F223"/>
  <c r="F222"/>
  <c r="F221"/>
  <c r="F279"/>
  <c r="F278"/>
  <c r="E236"/>
  <c r="E235"/>
  <c r="E237"/>
  <c r="D93"/>
  <c r="F237"/>
  <c r="F236"/>
  <c r="F235"/>
  <c r="F297"/>
  <c r="E297"/>
  <c r="D297"/>
  <c r="H151" i="2"/>
  <c r="C296" i="7"/>
  <c r="E92"/>
  <c r="F15"/>
  <c r="E276"/>
  <c r="E277"/>
  <c r="D15"/>
  <c r="F277"/>
  <c r="F276"/>
  <c r="F92"/>
  <c r="E15"/>
  <c r="C276"/>
  <c r="D14" i="1"/>
  <c r="C92" i="7"/>
  <c r="D12" i="1"/>
  <c r="D276" i="7"/>
  <c r="D277"/>
  <c r="D107"/>
  <c r="D92"/>
  <c r="C294"/>
  <c r="D16" i="1"/>
  <c r="D18"/>
  <c r="G157" i="2"/>
  <c r="G158"/>
  <c r="G159"/>
  <c r="D295" i="7"/>
  <c r="E295"/>
  <c r="F295"/>
  <c r="E304"/>
  <c r="E305"/>
  <c r="D91"/>
  <c r="D275"/>
  <c r="F275"/>
  <c r="D304"/>
  <c r="D305"/>
  <c r="F304"/>
  <c r="F305"/>
  <c r="E91"/>
  <c r="F91"/>
  <c r="E275"/>
  <c r="C15" i="1"/>
  <c r="C11"/>
  <c r="E306" i="7"/>
  <c r="F293"/>
  <c r="D293"/>
  <c r="E293"/>
  <c r="C13" i="1"/>
  <c r="C16"/>
  <c r="C14"/>
  <c r="C12"/>
  <c r="C9"/>
  <c r="D19"/>
  <c r="D20"/>
  <c r="C10"/>
  <c r="F306" i="7"/>
  <c r="D308"/>
  <c r="E308"/>
  <c r="F308"/>
  <c r="D303"/>
  <c r="D307"/>
  <c r="D306"/>
  <c r="D309"/>
  <c r="E309"/>
  <c r="F309"/>
  <c r="C37"/>
  <c r="C65"/>
  <c r="C99"/>
  <c r="C129"/>
  <c r="C187"/>
  <c r="C73"/>
  <c r="C133"/>
  <c r="C41"/>
  <c r="C33"/>
  <c r="C43"/>
  <c r="C207"/>
  <c r="C103"/>
  <c r="C147"/>
  <c r="C39"/>
  <c r="C35"/>
  <c r="C201"/>
  <c r="C75"/>
  <c r="C179"/>
  <c r="C31"/>
  <c r="C57"/>
  <c r="C29"/>
  <c r="C67"/>
  <c r="C189"/>
  <c r="C273"/>
  <c r="C77"/>
  <c r="C135"/>
  <c r="C197"/>
  <c r="C69"/>
  <c r="C59"/>
  <c r="C71"/>
  <c r="C79"/>
  <c r="C145"/>
  <c r="C267"/>
  <c r="C191"/>
  <c r="C205"/>
  <c r="C89"/>
  <c r="C51"/>
  <c r="C173"/>
  <c r="C23"/>
  <c r="C193"/>
  <c r="C213"/>
  <c r="C211"/>
  <c r="C251"/>
  <c r="C203"/>
  <c r="C157"/>
  <c r="C269"/>
  <c r="C161"/>
  <c r="C123"/>
  <c r="C249"/>
  <c r="C155"/>
  <c r="C87"/>
  <c r="C53"/>
  <c r="C185"/>
  <c r="C131"/>
  <c r="C63"/>
  <c r="C199"/>
  <c r="C27"/>
  <c r="C271"/>
  <c r="C101"/>
  <c r="C167"/>
  <c r="C45"/>
  <c r="C113"/>
  <c r="C159"/>
  <c r="C61"/>
  <c r="C163"/>
  <c r="C105"/>
  <c r="C209"/>
  <c r="C233"/>
  <c r="C285"/>
  <c r="C301"/>
  <c r="C13"/>
  <c r="C55"/>
  <c r="C165"/>
  <c r="C195"/>
  <c r="C115"/>
  <c r="C257"/>
  <c r="C181"/>
  <c r="C299"/>
  <c r="C247"/>
  <c r="C169"/>
  <c r="C153"/>
  <c r="C219"/>
  <c r="C175"/>
  <c r="C47"/>
  <c r="C25"/>
  <c r="C259"/>
  <c r="C121"/>
  <c r="C111"/>
  <c r="C85"/>
  <c r="C227"/>
  <c r="C97"/>
  <c r="C241"/>
  <c r="C261"/>
  <c r="C11"/>
  <c r="C231"/>
  <c r="C283"/>
  <c r="C171"/>
  <c r="C291"/>
  <c r="C177"/>
  <c r="C143"/>
  <c r="C229"/>
  <c r="C49"/>
  <c r="C183"/>
  <c r="C21"/>
  <c r="C117"/>
  <c r="C289"/>
  <c r="C149"/>
  <c r="C141"/>
  <c r="C119"/>
  <c r="C217"/>
  <c r="C83"/>
  <c r="C215"/>
  <c r="C151"/>
  <c r="C245"/>
  <c r="C127"/>
  <c r="C109"/>
  <c r="C265"/>
  <c r="C297"/>
  <c r="C125"/>
  <c r="C281"/>
  <c r="C255"/>
  <c r="C19"/>
  <c r="C243"/>
  <c r="C107"/>
  <c r="C239"/>
  <c r="C95"/>
  <c r="C9"/>
  <c r="C225"/>
  <c r="C253"/>
  <c r="C93"/>
  <c r="C295"/>
  <c r="C287"/>
  <c r="C235"/>
  <c r="C237"/>
  <c r="C17"/>
  <c r="C139"/>
  <c r="C263"/>
  <c r="C81"/>
  <c r="C279"/>
  <c r="C221"/>
  <c r="C137"/>
  <c r="C223"/>
  <c r="C277"/>
  <c r="C15"/>
  <c r="C293"/>
  <c r="C91"/>
  <c r="E303"/>
  <c r="E307"/>
  <c r="C275"/>
  <c r="F303"/>
  <c r="F307"/>
</calcChain>
</file>

<file path=xl/sharedStrings.xml><?xml version="1.0" encoding="utf-8"?>
<sst xmlns="http://schemas.openxmlformats.org/spreadsheetml/2006/main" count="1759" uniqueCount="803">
  <si>
    <t>Data:</t>
  </si>
  <si>
    <t>Planilha Orçamentária Resumida</t>
  </si>
  <si>
    <t>Item</t>
  </si>
  <si>
    <t>Descrição</t>
  </si>
  <si>
    <t>Peso (%)</t>
  </si>
  <si>
    <t xml:space="preserve"> 01 </t>
  </si>
  <si>
    <t xml:space="preserve"> 02 </t>
  </si>
  <si>
    <t xml:space="preserve"> 03 </t>
  </si>
  <si>
    <t xml:space="preserve"> 04 </t>
  </si>
  <si>
    <t xml:space="preserve"> 05 </t>
  </si>
  <si>
    <t>Total sem BDI</t>
  </si>
  <si>
    <t>Total do BDI</t>
  </si>
  <si>
    <t>Total Geral</t>
  </si>
  <si>
    <t>Planilha Orçamentária Sintética</t>
  </si>
  <si>
    <t>Código</t>
  </si>
  <si>
    <t>Banco</t>
  </si>
  <si>
    <t>Und</t>
  </si>
  <si>
    <t>Quant.</t>
  </si>
  <si>
    <t xml:space="preserve"> 01.08 </t>
  </si>
  <si>
    <t>TAXAS E EMOLUMENTOS</t>
  </si>
  <si>
    <t xml:space="preserve"> MPDFT1020 </t>
  </si>
  <si>
    <t>Próprio</t>
  </si>
  <si>
    <t>Anotação de Responsabilidade Técnica (Faixa 3 - Tabela A - CONFEA)</t>
  </si>
  <si>
    <t>un</t>
  </si>
  <si>
    <t>SERVIÇOS PRELIMINARES</t>
  </si>
  <si>
    <t xml:space="preserve"> 02.01 </t>
  </si>
  <si>
    <t>CANTEIRO DE OBRA: IMPLANTAÇÃO, OPERAÇÃO E MANUTENÇÃO</t>
  </si>
  <si>
    <t xml:space="preserve"> 02.01.03 </t>
  </si>
  <si>
    <t>PROTEÇÃO E SINALIZAÇÃO</t>
  </si>
  <si>
    <t xml:space="preserve"> MPDFT1470 </t>
  </si>
  <si>
    <t>Copia da SBC (012223) - TAPUME/CERCAMENTO COM TELA PLÁSTICA, ALTURA 1,20M</t>
  </si>
  <si>
    <t>M</t>
  </si>
  <si>
    <t xml:space="preserve"> 02.02 </t>
  </si>
  <si>
    <t>DEMOLIÇÃO E REMOÇÃO</t>
  </si>
  <si>
    <t xml:space="preserve"> 02.02.02 </t>
  </si>
  <si>
    <t>REMOÇÃO</t>
  </si>
  <si>
    <t>SERVIÇOS AUXILIARES E ADMINISTRATIVOS</t>
  </si>
  <si>
    <t xml:space="preserve"> 03.01 </t>
  </si>
  <si>
    <t>PESSOAL</t>
  </si>
  <si>
    <t xml:space="preserve"> 03.01.02 </t>
  </si>
  <si>
    <t>MÃO-DE-OBRA</t>
  </si>
  <si>
    <t xml:space="preserve"> 03.01.02.1 </t>
  </si>
  <si>
    <t xml:space="preserve"> 93572 </t>
  </si>
  <si>
    <t>ARQUITETURA</t>
  </si>
  <si>
    <t xml:space="preserve"> 04.06 </t>
  </si>
  <si>
    <t>REVESTIMENTOS</t>
  </si>
  <si>
    <t>m²</t>
  </si>
  <si>
    <t>SERVIÇOS COMPLEMENTARES</t>
  </si>
  <si>
    <t xml:space="preserve"> 05.01 </t>
  </si>
  <si>
    <t>LIMPEZA DA OBRA</t>
  </si>
  <si>
    <t xml:space="preserve"> 05.01.1 </t>
  </si>
  <si>
    <t>Material</t>
  </si>
  <si>
    <t>Mão de Obra</t>
  </si>
  <si>
    <t>Planilha Orçamentária Analítica</t>
  </si>
  <si>
    <t xml:space="preserve"> CM0645 </t>
  </si>
  <si>
    <t xml:space="preserve"> 00004491 </t>
  </si>
  <si>
    <t xml:space="preserve"> 00037524 </t>
  </si>
  <si>
    <t>m</t>
  </si>
  <si>
    <t>Insumos e Serviços</t>
  </si>
  <si>
    <t>Classificação</t>
  </si>
  <si>
    <t>Insumo</t>
  </si>
  <si>
    <t>Anotação de Resposanbilidade Técnica (Faixa 3 - Tabela A - CONFEA)</t>
  </si>
  <si>
    <t>vb</t>
  </si>
  <si>
    <t>SINAPI</t>
  </si>
  <si>
    <t>KG</t>
  </si>
  <si>
    <t>PONTALETE *7,5 X 7,5* CM EM PINUS, MISTA OU EQUIVALENTE DA REGIAO - BRUTA</t>
  </si>
  <si>
    <t>TELA PLASTICA LARANJA, TIPO TAPUME PARA SINALIZACAO, MALHA RETANGULAR, ROLO 1.20 X 50 M (L X C)</t>
  </si>
  <si>
    <t>Composição</t>
  </si>
  <si>
    <t>AJUDANTE DE CARPINTEIRO COM ENCARGOS COMPLEMENTARES</t>
  </si>
  <si>
    <t>H</t>
  </si>
  <si>
    <t>PEDREIRO COM ENCARGOS COMPLEMENTARES</t>
  </si>
  <si>
    <t>SERVENTE COM ENCARGOS COMPLEMENTARES</t>
  </si>
  <si>
    <t>ENCARREGADO GERAL DE OBRAS COM ENCARGOS COMPLEMENTARES</t>
  </si>
  <si>
    <t>MES</t>
  </si>
  <si>
    <t>UN</t>
  </si>
  <si>
    <t>Composição de BDI</t>
  </si>
  <si>
    <t>Discriminação</t>
  </si>
  <si>
    <t>%</t>
  </si>
  <si>
    <t>Grupo A</t>
  </si>
  <si>
    <t>% em relação ao custo direto CD</t>
  </si>
  <si>
    <t>A1</t>
  </si>
  <si>
    <t>Despesas Indiretas</t>
  </si>
  <si>
    <t>a1</t>
  </si>
  <si>
    <t>Administração Central</t>
  </si>
  <si>
    <t>a2</t>
  </si>
  <si>
    <t>Seguro + garantia</t>
  </si>
  <si>
    <t>a3</t>
  </si>
  <si>
    <t>Risco</t>
  </si>
  <si>
    <t>a4</t>
  </si>
  <si>
    <t>Despesa Financeira</t>
  </si>
  <si>
    <t>a5</t>
  </si>
  <si>
    <t>Lucro</t>
  </si>
  <si>
    <t>Grupo B</t>
  </si>
  <si>
    <t>% em relação ao valor total VT</t>
  </si>
  <si>
    <t>B1</t>
  </si>
  <si>
    <t>Tributos</t>
  </si>
  <si>
    <t>Pis</t>
  </si>
  <si>
    <t>Cofins</t>
  </si>
  <si>
    <t>ISS (2% após desconto das mercadorias aplicadas)</t>
  </si>
  <si>
    <t>BDI</t>
  </si>
  <si>
    <t>BDI = [(((1+(a1+a2+a3))*(1+a4)*(1+a5)))/(1-B1)-1]</t>
  </si>
  <si>
    <t>Composição de Encargos Sociais - Mensalista não desonerado</t>
  </si>
  <si>
    <t>GRUPO A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</si>
  <si>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</si>
  <si>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</si>
  <si>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</si>
  <si>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</si>
  <si>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</si>
  <si>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</si>
  <si>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</si>
  <si>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</si>
  <si>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</si>
  <si>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</si>
  <si>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Salário-Educação</t>
  </si>
  <si>
    <t>A7</t>
  </si>
  <si>
    <t>Seguro Contra Acidentes Trabalho</t>
  </si>
  <si>
    <t>A8</t>
  </si>
  <si>
    <t>Fundo de Garantia por Tempo de Serviços</t>
  </si>
  <si>
    <t>A9</t>
  </si>
  <si>
    <t>SECONCI</t>
  </si>
  <si>
    <t>A</t>
  </si>
  <si>
    <t xml:space="preserve"> Total dos Encargos Sociais Básicos</t>
  </si>
  <si>
    <t>GRUPO B</t>
  </si>
  <si>
    <t>Repouso Semanal Remunerado</t>
  </si>
  <si>
    <t>B2</t>
  </si>
  <si>
    <t>Feriados</t>
  </si>
  <si>
    <t>B3</t>
  </si>
  <si>
    <t>Auxílio-enfermidade</t>
  </si>
  <si>
    <t>B4</t>
  </si>
  <si>
    <t>13º Salário</t>
  </si>
  <si>
    <t>B5</t>
  </si>
  <si>
    <t>Licença-paternidade</t>
  </si>
  <si>
    <t>B6</t>
  </si>
  <si>
    <t>Faltas justificadas</t>
  </si>
  <si>
    <t>B7</t>
  </si>
  <si>
    <t>Dias de chuva</t>
  </si>
  <si>
    <t>B8</t>
  </si>
  <si>
    <t>Auxílio acidente de trabalho</t>
  </si>
  <si>
    <t>B9</t>
  </si>
  <si>
    <t>Férias gozadas</t>
  </si>
  <si>
    <t>B10</t>
  </si>
  <si>
    <t>Salário maternidade</t>
  </si>
  <si>
    <t>B</t>
  </si>
  <si>
    <t>Total de Encargos Sociais que recebem incidências de A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</si>
  <si>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</si>
  <si>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</si>
  <si>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</si>
  <si>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</si>
  <si>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</si>
  <si>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</si>
  <si>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</si>
  <si>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</si>
  <si>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</si>
  <si>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</si>
  <si>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</si>
  <si>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</si>
  <si>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GRUPO D</t>
  </si>
  <si>
    <t>D1</t>
  </si>
  <si>
    <t>Reincidência de A sobre B</t>
  </si>
  <si>
    <t>D2</t>
  </si>
  <si>
    <t>Reincidência do FGTS sobre API e Grupo A sobre APT</t>
  </si>
  <si>
    <t xml:space="preserve">D </t>
  </si>
  <si>
    <t>Total das Taxas incidências e reincidências</t>
  </si>
  <si>
    <t>Total das taxas incidências e reincidências</t>
  </si>
  <si>
    <t>Cronograma Físico e Financeiro</t>
  </si>
  <si>
    <t>Total Por Etapa</t>
  </si>
  <si>
    <t>30 DIAS</t>
  </si>
  <si>
    <t>60 DIAS</t>
  </si>
  <si>
    <t>Porcentagem</t>
  </si>
  <si>
    <t>Custo</t>
  </si>
  <si>
    <t>Valor Mensal</t>
  </si>
  <si>
    <t>Porcentagem Acumulado</t>
  </si>
  <si>
    <t>Custo Acumulado</t>
  </si>
  <si>
    <t>Valor Acumulado</t>
  </si>
  <si>
    <t>SERVIÇOS TÉCNICO-PROFISSIONAIS</t>
  </si>
  <si>
    <t xml:space="preserve"> 01.08.1 </t>
  </si>
  <si>
    <t xml:space="preserve"> 02.01.01 </t>
  </si>
  <si>
    <t>CONSTRUÇÕES PROVISÓRIAS</t>
  </si>
  <si>
    <t xml:space="preserve"> 02.01.01.02 </t>
  </si>
  <si>
    <t>DEPÓSITOS</t>
  </si>
  <si>
    <t xml:space="preserve"> 02.01.01.02.1 </t>
  </si>
  <si>
    <t xml:space="preserve"> 00010776 </t>
  </si>
  <si>
    <t>LOCACAO DE CONTAINER 2,30  X  6,00 M, ALT. 2,50 M, PARA ESCRITORIO, SEM DIVISORIAS INTERNAS E SEM SANITARIO</t>
  </si>
  <si>
    <t xml:space="preserve"> 02.01.03.1 </t>
  </si>
  <si>
    <t xml:space="preserve"> 00020193 </t>
  </si>
  <si>
    <t>LOCACAO DE ANDAIME METALICO TIPO FACHADEIRO, LARGURA DE 1,20 M, ALTURA POR PECA DE 2,0 M, INCLUINDO SAPATAS E ITENS NECESSARIOS A INSTALACAO</t>
  </si>
  <si>
    <t>M2XMES</t>
  </si>
  <si>
    <t xml:space="preserve"> 02.01.03.2 </t>
  </si>
  <si>
    <t xml:space="preserve"> 00010527 </t>
  </si>
  <si>
    <t>LOCACAO DE ANDAIME METALICO TUBULAR DE ENCAIXE, TIPO DE TORRE, COM LARGURA DE 1 ATE 1,5 M E ALTURA DE *1,00* M (INCLUSO SAPATAS FIXAS OU RODIZIOS)</t>
  </si>
  <si>
    <t>MXMES</t>
  </si>
  <si>
    <t xml:space="preserve"> 02.01.03.3 </t>
  </si>
  <si>
    <t xml:space="preserve"> 97063 </t>
  </si>
  <si>
    <t>MONTAGEM E DESMONTAGEM DE ANDAIME MODULAR FACHADEIRO, COM PISO METÁLICO, PARA EDIFICAÇÕES COM MÚLTIPLOS PAVIMENTOS (EXCLUSIVE ANDAIME E LIMPEZA). AF_11/2017</t>
  </si>
  <si>
    <t xml:space="preserve"> 02.01.03.4 </t>
  </si>
  <si>
    <t xml:space="preserve"> 97062 </t>
  </si>
  <si>
    <t>COLOCAÇÃO DE TELA EM ANDAIME FACHADEIRO. AF_11/2017</t>
  </si>
  <si>
    <t xml:space="preserve"> 02.01.03.5 </t>
  </si>
  <si>
    <t xml:space="preserve"> 97064 </t>
  </si>
  <si>
    <t>MONTAGEM E DESMONTAGEM DE ANDAIME TUBULAR TIPO TORRE (EXCLUSIVE ANDAIME E LIMPEZA). AF_11/2017</t>
  </si>
  <si>
    <t xml:space="preserve"> 02.01.03.6 </t>
  </si>
  <si>
    <t xml:space="preserve"> 97066 </t>
  </si>
  <si>
    <t>COBERTURA PARA PROTEÇÃO DE PEDESTRES SOBRE ESTRUTURA DE ANDAIME, INCLUSIVE MONTAGEM E DESMONTAGEM. AF_11/2017</t>
  </si>
  <si>
    <t xml:space="preserve"> 02.01.03.7 </t>
  </si>
  <si>
    <t xml:space="preserve"> 02.01.03.8 </t>
  </si>
  <si>
    <t xml:space="preserve"> MPDFT1138 </t>
  </si>
  <si>
    <t>Copia da SINAPI (91190) - CHUMBAMENTO PARA  OLHAL DE ANCORAGEM PARA BALANCIM EM AÇO INOX, RESISTÊNCIADE 1500 KGF</t>
  </si>
  <si>
    <t xml:space="preserve"> 02.01.03.9 </t>
  </si>
  <si>
    <t xml:space="preserve"> MPDFT1581 </t>
  </si>
  <si>
    <t>Cópia da CPOS (02.03.030) - Proteção de superfícies com plástico bolha</t>
  </si>
  <si>
    <t xml:space="preserve"> 02.01.03.10 </t>
  </si>
  <si>
    <t xml:space="preserve"> MPDFT1580 </t>
  </si>
  <si>
    <t>Cópia da FDE (13.80.013) - Proteção / isolamento de superfícies com lona plástica preta</t>
  </si>
  <si>
    <t xml:space="preserve"> 02.02.01 </t>
  </si>
  <si>
    <t>DEMOLIÇÃO CONVENCIONAL</t>
  </si>
  <si>
    <t xml:space="preserve"> 02.02.01.1 </t>
  </si>
  <si>
    <t xml:space="preserve"> 97634 </t>
  </si>
  <si>
    <t>DEMOLIÇÃO DE REVESTIMENTO CERÂMICO, DE FORMA MECANIZADA COM MARTELETE, SEM REAPROVEITAMENTO. AF_12/2017</t>
  </si>
  <si>
    <t xml:space="preserve"> 02.02.01.2 </t>
  </si>
  <si>
    <t xml:space="preserve"> 97631 </t>
  </si>
  <si>
    <t>DEMOLIÇÃO DE ARGAMASSAS, DE FORMA MANUAL, SEM REAPROVEITAMENTO. AF_12/2017</t>
  </si>
  <si>
    <t xml:space="preserve"> 02.02.01.3 </t>
  </si>
  <si>
    <t xml:space="preserve"> MPDFT0747 </t>
  </si>
  <si>
    <t>Copia da SIURB (175023) - DEMOLIÇÃO MECANIZADA DE CONCRETO ARMADO</t>
  </si>
  <si>
    <t>m³</t>
  </si>
  <si>
    <t xml:space="preserve"> 02.02.01.4 </t>
  </si>
  <si>
    <t xml:space="preserve"> MPDFT1499 </t>
  </si>
  <si>
    <t>Copia da SINAPI (97635) - DEMOLIÇÃO DE PAVIMENTO INTERTRAVADO, DE FORMA MANUAL, SEM REAPROVEITAMENTO</t>
  </si>
  <si>
    <t xml:space="preserve"> 02.02.01.5 </t>
  </si>
  <si>
    <t xml:space="preserve"> 90441 </t>
  </si>
  <si>
    <t>FURO EM CONCRETO PARA DIÂMETROS MAIORES QUE 75 MM. AF_05/2015</t>
  </si>
  <si>
    <t xml:space="preserve"> 02.02.02.1 </t>
  </si>
  <si>
    <t xml:space="preserve"> MPDFT1500 </t>
  </si>
  <si>
    <t>Remoção de brise metálico</t>
  </si>
  <si>
    <t xml:space="preserve"> 02.02.02.2 </t>
  </si>
  <si>
    <t xml:space="preserve"> MPDFT0583 </t>
  </si>
  <si>
    <t>Copia da SBC (022412) - Remoção de pintura textura em paredes internas e externas</t>
  </si>
  <si>
    <t xml:space="preserve"> 02.02.02.3 </t>
  </si>
  <si>
    <t xml:space="preserve"> 97665 </t>
  </si>
  <si>
    <t>REMOÇÃO DE LUMINÁRIAS, DE FORMA MANUAL, SEM REAPROVEITAMENTO. AF_12/2017</t>
  </si>
  <si>
    <t xml:space="preserve"> 02.02.02.4 </t>
  </si>
  <si>
    <t xml:space="preserve"> 97649 </t>
  </si>
  <si>
    <t>REMOÇÃO DE TELHAS DE FIBROCIMENTO, METÁLICA E CERÂMICA, DE FORMA MECANIZADA, COM USO DE GUINDASTE, SEM REAPROVEITAMENTO. AF_12/2017</t>
  </si>
  <si>
    <t xml:space="preserve"> 02.02.02.5 </t>
  </si>
  <si>
    <t xml:space="preserve"> 97650 </t>
  </si>
  <si>
    <t>REMOÇÃO DE TRAMA DE MADEIRA PARA COBERTURA, DE FORMA MANUAL, SEM REAPROVEITAMENTO. AF_12/2017</t>
  </si>
  <si>
    <t xml:space="preserve"> 02.02.02.6 </t>
  </si>
  <si>
    <t xml:space="preserve"> 102192 </t>
  </si>
  <si>
    <t>REMOÇÃO DE VIDRO TEMPERADO FIXADO EM PERFIL U. AF_01/2021</t>
  </si>
  <si>
    <t xml:space="preserve"> 02.02.02.7 </t>
  </si>
  <si>
    <t xml:space="preserve"> MPDFT1503 </t>
  </si>
  <si>
    <t>Remoção de rejunte de revestimento em pastilhas</t>
  </si>
  <si>
    <t xml:space="preserve"> 02.02.02.8 </t>
  </si>
  <si>
    <t xml:space="preserve"> MPDFT0601 </t>
  </si>
  <si>
    <t>Copia da CPOS (04.09.080) - Retirada de batente, corrimão ou peças lineares metálicas, fixados</t>
  </si>
  <si>
    <t xml:space="preserve"> 02.02.02.9 </t>
  </si>
  <si>
    <t xml:space="preserve"> MPDFT0509 </t>
  </si>
  <si>
    <t>Transporte de material – bota-fora, D.M.T = 60,0 km - carga manual</t>
  </si>
  <si>
    <t xml:space="preserve"> 03.01.02.2 </t>
  </si>
  <si>
    <t xml:space="preserve"> 90778 </t>
  </si>
  <si>
    <t>ENGENHEIRO CIVIL DE OBRA PLENO COM ENCARGOS COMPLEMENTARES</t>
  </si>
  <si>
    <t xml:space="preserve"> 04.01 </t>
  </si>
  <si>
    <t>PAREDES E ELEMENTOS DE VEDAÇÃO</t>
  </si>
  <si>
    <t xml:space="preserve"> 04.01.01 </t>
  </si>
  <si>
    <t>ALVENARIAS</t>
  </si>
  <si>
    <t xml:space="preserve"> 04.01.01.02 </t>
  </si>
  <si>
    <t>ALVENARIA DE TIJOLOS FURADOS DE BARRO</t>
  </si>
  <si>
    <t xml:space="preserve"> 04.01.01.02.1 </t>
  </si>
  <si>
    <t xml:space="preserve"> 103328 </t>
  </si>
  <si>
    <t>ALVENARIA DE VEDAÇÃO DE BLOCOS CERÂMICOS FURADOS NA HORIZONTAL DE 9X19X19 CM (ESPESSURA 9 CM) E ARGAMASSA DE ASSENTAMENTO COM PREPARO EM BETONEIRA. AF_12/2021</t>
  </si>
  <si>
    <t xml:space="preserve"> 04.01.02 </t>
  </si>
  <si>
    <t>DIVISÓRIAS</t>
  </si>
  <si>
    <t xml:space="preserve"> 04.01.02.1 </t>
  </si>
  <si>
    <t xml:space="preserve"> MPDFT0597 </t>
  </si>
  <si>
    <t>Fechamento em sistema misto de steel frame não estrutural, inclusive tratamento de juntas, espessura final de aproximadamente  de 12 cm. Internamente com chapa de gesso acartonado e=12,5mm; externamente com placa cimentícia e=12,5 mm; membrana hidrófuga; e massa basecoat.</t>
  </si>
  <si>
    <t xml:space="preserve"> 04.01.02.2 </t>
  </si>
  <si>
    <t xml:space="preserve"> 96358 </t>
  </si>
  <si>
    <t>PAREDE COM PLACAS DE GESSO ACARTONADO (DRYWALL), PARA USO INTERNO, COM DUAS FACES SIMPLES E ESTRUTURA METÁLICA COM GUIAS SIMPLES, SEM VÃOS. AF_06/2017_P</t>
  </si>
  <si>
    <t xml:space="preserve"> 04.02 </t>
  </si>
  <si>
    <t>ESQUADRIAS, PORTAS, COMPONENTES E ACESSÓRIOS</t>
  </si>
  <si>
    <t xml:space="preserve"> 04.02.03 </t>
  </si>
  <si>
    <t>COMPONENTES E ACESSÓRIOS DE ESQUADRIAS E PORTAS</t>
  </si>
  <si>
    <t xml:space="preserve"> 04.02.03.07 </t>
  </si>
  <si>
    <t>GAXETAS</t>
  </si>
  <si>
    <t xml:space="preserve"> 04.02.03.07.1 </t>
  </si>
  <si>
    <t xml:space="preserve"> MPDFT0867 </t>
  </si>
  <si>
    <t>Substituição de borracha de vedação tipo gaxeta em EPDM, ref FAA-218 (GUA 2218 – pingadeira) - Belmetal-Atlanta</t>
  </si>
  <si>
    <t xml:space="preserve"> 04.02.03.07.2 </t>
  </si>
  <si>
    <t xml:space="preserve"> MPDFT0868 </t>
  </si>
  <si>
    <t>Substituição de borracha de vedação tipo gaxeta em EPDM, FAA-250 (GUA 2250 – GAXETA EXTERNA FLAP) - Belmetal-Atlanta</t>
  </si>
  <si>
    <t xml:space="preserve"> 04.03 </t>
  </si>
  <si>
    <t>VIDROS E ESPELHOS</t>
  </si>
  <si>
    <t xml:space="preserve"> 04.03.01 </t>
  </si>
  <si>
    <t>VIDROS</t>
  </si>
  <si>
    <t xml:space="preserve"> 04.03.01.03 </t>
  </si>
  <si>
    <t>VIDRO LAMINADO</t>
  </si>
  <si>
    <t xml:space="preserve"> 04.03.01.03.1 </t>
  </si>
  <si>
    <t xml:space="preserve"> MPDFT1558 </t>
  </si>
  <si>
    <t>Instalação de vidro laminado, mão-de-obra e borracha</t>
  </si>
  <si>
    <t xml:space="preserve"> 04.04 </t>
  </si>
  <si>
    <t>COBERTURA E FECHAMENTO LATERAL</t>
  </si>
  <si>
    <t xml:space="preserve"> 04.04.01 </t>
  </si>
  <si>
    <t>TELHA TERMOACÚSTICA</t>
  </si>
  <si>
    <t xml:space="preserve"> 04.04.01.1 </t>
  </si>
  <si>
    <t xml:space="preserve"> MPDFT0054 </t>
  </si>
  <si>
    <t xml:space="preserve"> 04.04.01.2 </t>
  </si>
  <si>
    <t xml:space="preserve"> MPDFT1516 </t>
  </si>
  <si>
    <t xml:space="preserve"> MPDFT1538 </t>
  </si>
  <si>
    <t>Copia da SINAPI (92580) - TRAMA DE AÇO COMPOSTA POR TERÇAS PARA TELHADOS DE ATÉ 2 ÁGUAS PARA TELHA ONDULADA DE FIBROCIMENTO, METÁLICA, PLÁSTICA OU TERMOACÚSTICA, INCLUSO TRANSPORTE VERTICAL.</t>
  </si>
  <si>
    <t xml:space="preserve"> MPDFT1539 </t>
  </si>
  <si>
    <t>Barra chata de estrutura complementar para instalação de telha termo acústica.</t>
  </si>
  <si>
    <t xml:space="preserve"> 04.05 </t>
  </si>
  <si>
    <t>PAVIMENTAÇÃO E PISOS DE CONCRETO</t>
  </si>
  <si>
    <t xml:space="preserve"> 04.05.02 </t>
  </si>
  <si>
    <t xml:space="preserve"> 04.05.02.02 </t>
  </si>
  <si>
    <t>PISOS DE CONCRETO</t>
  </si>
  <si>
    <t xml:space="preserve"> 04.05.02.02.02 </t>
  </si>
  <si>
    <t>PISO DE CONCRETO ARMADO</t>
  </si>
  <si>
    <t xml:space="preserve"> 04.05.02.02.02.1 </t>
  </si>
  <si>
    <t xml:space="preserve"> 94996 </t>
  </si>
  <si>
    <t>EXECUÇÃO DE PASSEIO (CALÇADA) OU PISO DE CONCRETO COM CONCRETO MOLDADO IN LOCO, FEITO EM OBRA, ACABAMENTO CONVENCIONAL, ESPESSURA 10 CM, ARMADO. AF_07/2016</t>
  </si>
  <si>
    <t xml:space="preserve"> 04.05.02.02.02.2 </t>
  </si>
  <si>
    <t xml:space="preserve"> MPDFT1508 </t>
  </si>
  <si>
    <t>Copia da SINAPI (97097) - ACABAMENTO DESEMPENADO PARA PISO DE CONCRETO ARMADO</t>
  </si>
  <si>
    <t xml:space="preserve"> 04.06.01 </t>
  </si>
  <si>
    <t>ELEMENTOS E COMPONENTES DE REVESTIMENTOS</t>
  </si>
  <si>
    <t xml:space="preserve"> 04.06.01.04 </t>
  </si>
  <si>
    <t>REJUNTE</t>
  </si>
  <si>
    <t xml:space="preserve"> 04.06.01.04.1 </t>
  </si>
  <si>
    <t xml:space="preserve"> MPDFT1502 </t>
  </si>
  <si>
    <t>Rejuntamento de revestimento em pastilhas</t>
  </si>
  <si>
    <t xml:space="preserve"> 04.06.01.08 </t>
  </si>
  <si>
    <t>CHAPISCO</t>
  </si>
  <si>
    <t xml:space="preserve"> 04.06.01.11 </t>
  </si>
  <si>
    <t>MASSA ÚNICA (EMBOÇO PAULISTA: EMBOÇO + REBOCO)</t>
  </si>
  <si>
    <t xml:space="preserve"> 04.06.01.11.1 </t>
  </si>
  <si>
    <t xml:space="preserve"> 89173 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</si>
  <si>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</si>
  <si>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 xml:space="preserve"> 87894 </t>
  </si>
  <si>
    <t>CHAPISCO APLICADO EM ALVENARIA (SEM PRESENÇA DE VÃOS) E ESTRUTURAS DE CONCRETO DE FACHADA, COM COLHER DE PEDREIRO.  ARGAMASSA TRAÇO 1:3 COM PREPARO EM BETONEIRA 400L. AF_06/2014</t>
  </si>
  <si>
    <t xml:space="preserve"> 04.06.01.15 </t>
  </si>
  <si>
    <t>EMASSAMENTO (MASSA CORRIDA)</t>
  </si>
  <si>
    <t xml:space="preserve"> 04.06.01.15.1 </t>
  </si>
  <si>
    <t xml:space="preserve"> 96131 </t>
  </si>
  <si>
    <t>APLICAÇÃO MANUAL DE MASSA ACRÍLICA EM PANOS DE FACHADA COM PRESENÇA DE VÃOS, DE EDIFÍCIOS DE MÚLTIPLOS PAVIMENTOS, DUAS DEMÃOS. AF_05/2017</t>
  </si>
  <si>
    <t xml:space="preserve"> 04.06.03 </t>
  </si>
  <si>
    <t>REVESTIMENTOS DE PAREDE</t>
  </si>
  <si>
    <t xml:space="preserve"> 04.06.03.04 </t>
  </si>
  <si>
    <t>PASTILHA DE PORCELANA / CERÂMICA</t>
  </si>
  <si>
    <t xml:space="preserve"> 04.06.03.04.1 </t>
  </si>
  <si>
    <t xml:space="preserve"> MPDFT1513 </t>
  </si>
  <si>
    <t>Cópia SINAPI (87242) - Pastilha de porcelana 10,0x10,0cm, linha Engenharia, cor Canga (bege), fab. Atlas (ref.OM5034), assentada com argamassa pré-fabricada, incluindo rejuntamento</t>
  </si>
  <si>
    <t xml:space="preserve"> 04.06.04 </t>
  </si>
  <si>
    <t>REVESTIMENTOS DE FORRO/TETO</t>
  </si>
  <si>
    <t xml:space="preserve"> 04.06.04.05 </t>
  </si>
  <si>
    <t>MATERIAIS METÁLICOS</t>
  </si>
  <si>
    <t xml:space="preserve"> 04.06.04.05.1 </t>
  </si>
  <si>
    <t xml:space="preserve"> MPDFT1504 </t>
  </si>
  <si>
    <t>Copia da SINAPI (96116) - Forro em alumínio ou aluzinc composto por réguas planas e lisas, de 80mm, separação de 20mm entre réguas, pintura dupla face realizada em fábrica, cor branca, fixação composta por tirantes, porta painel e suporte regulador de nível, ref. Hunter Douglas</t>
  </si>
  <si>
    <t xml:space="preserve"> 04.06.05 </t>
  </si>
  <si>
    <t>PINTURAS</t>
  </si>
  <si>
    <t xml:space="preserve"> 04.06.05.02 </t>
  </si>
  <si>
    <t>TINTA ACRÍLICA</t>
  </si>
  <si>
    <t xml:space="preserve"> 04.06.05.02.1 </t>
  </si>
  <si>
    <t xml:space="preserve"> 88489 </t>
  </si>
  <si>
    <t>APLICAÇÃO MANUAL DE PINTURA COM TINTA LÁTEX ACRÍLICA EM PAREDES, DUAS DEMÃOS. AF_06/2014</t>
  </si>
  <si>
    <t xml:space="preserve"> 04.06.05.02.2 </t>
  </si>
  <si>
    <t xml:space="preserve"> 95624 </t>
  </si>
  <si>
    <t>APLICAÇÃO MANUAL DE TINTA LÁTEX ACRÍLICA EM SUPERFÍCIES EXTERNAS DE SACADA DE EDIFÍCIOS DE MÚLTIPLOS PAVIMENTOS, DUAS DEMÃOS. AF_11/2016</t>
  </si>
  <si>
    <t xml:space="preserve"> 04.06.05.02.3 </t>
  </si>
  <si>
    <t xml:space="preserve"> 88488 </t>
  </si>
  <si>
    <t>APLICAÇÃO MANUAL DE PINTURA COM TINTA LÁTEX ACRÍLICA EM TETO, DUAS DEMÃOS. AF_06/2014</t>
  </si>
  <si>
    <t xml:space="preserve"> 04.06.05.02.4 </t>
  </si>
  <si>
    <t xml:space="preserve"> 88485 </t>
  </si>
  <si>
    <t>APLICAÇÃO DE FUNDO SELADOR ACRÍLICO EM PAREDES, UMA DEMÃO. AF_06/2014</t>
  </si>
  <si>
    <t xml:space="preserve"> 04.06.05.04 </t>
  </si>
  <si>
    <t>TINTA EPÓXI (SINALIZAÇÃO HORIZONTAL DE GARAGENS E ESTACIONAMENTOS)</t>
  </si>
  <si>
    <t xml:space="preserve"> 102500 </t>
  </si>
  <si>
    <t>PINTURA DE DEMARCAÇÃO DE VAGA COM TINTA ACRÍLICA, E = 10 CM, APLICAÇÃO MANUAL. AF_05/2021</t>
  </si>
  <si>
    <t xml:space="preserve"> MPDFT1521 </t>
  </si>
  <si>
    <t>Pintura de sinalização horizontal com tinta acrílica</t>
  </si>
  <si>
    <t xml:space="preserve"> 04.06.05.05 </t>
  </si>
  <si>
    <t>TINTA ACRÍLICA PARA PISO NOVACOR</t>
  </si>
  <si>
    <t xml:space="preserve"> 04.06.05.05.1 </t>
  </si>
  <si>
    <t xml:space="preserve"> 102491 </t>
  </si>
  <si>
    <t>PINTURA DE PISO COM TINTA ACRÍLICA, APLICAÇÃO MANUAL, 2 DEMÃOS, INCLUSO FUNDO PREPARADOR. AF_05/2021</t>
  </si>
  <si>
    <t xml:space="preserve"> 04.06.05.06 </t>
  </si>
  <si>
    <t>TINTA ESMALTE SINTÉTICO</t>
  </si>
  <si>
    <t xml:space="preserve"> 04.06.05.06.1 </t>
  </si>
  <si>
    <t xml:space="preserve"> 100758 </t>
  </si>
  <si>
    <t>PINTURA COM TINTA ALQUÍDICA DE ACABAMENTO (ESMALTE SINTÉTICO ACETINADO) APLICADA A ROLO OU PINCEL SOBRE SUPERFÍCIES METÁLICAS (EXCETO PERFIL) EXECUTADO EM OBRA (02 DEMÃOS). AF_01/2020</t>
  </si>
  <si>
    <t xml:space="preserve"> 04.06.05.06.2 </t>
  </si>
  <si>
    <t xml:space="preserve"> 100717 </t>
  </si>
  <si>
    <t>LIXAMENTO MANUAL EM SUPERFÍCIES METÁLICAS EM OBRA. AF_01/2020</t>
  </si>
  <si>
    <t xml:space="preserve"> 04.06.05.06.3 </t>
  </si>
  <si>
    <t xml:space="preserve"> MPDFT1458 </t>
  </si>
  <si>
    <t>Copia da SINAPI (100722) - PINTURA COM FUNDO PREPARADOR SUPER GALVITE, APLICADA A ROLO OU PINCEL SOBRE SUPERFÍCIES METÁLICAS, EXECUTADO EM OBRA (POR DEMÃO)</t>
  </si>
  <si>
    <t xml:space="preserve"> 04.06.05.07 </t>
  </si>
  <si>
    <t>TEXTURA ACRÍLICA</t>
  </si>
  <si>
    <t xml:space="preserve"> 04.06.05.07.1 </t>
  </si>
  <si>
    <t xml:space="preserve"> 88417 </t>
  </si>
  <si>
    <t>APLICAÇÃO MANUAL DE PINTURA COM TINTA TEXTURIZADA ACRÍLICA EM PANOS CEGOS DE FACHADA (SEM PRESENÇA DE VÃOS) DE EDIFÍCIOS DE MÚLTIPLOS PAVIMENTOS, UMA COR. AF_06/2014</t>
  </si>
  <si>
    <t xml:space="preserve"> 04.07 </t>
  </si>
  <si>
    <t>IMPERMEABILIZAÇÕES E TRATAMENTOS</t>
  </si>
  <si>
    <t xml:space="preserve"> 04.07.10 </t>
  </si>
  <si>
    <t>MANTA ASFÁLTICA 4MM</t>
  </si>
  <si>
    <t xml:space="preserve"> 04.07.10.1 </t>
  </si>
  <si>
    <t xml:space="preserve"> MPDFT0480 </t>
  </si>
  <si>
    <t>Copia da SINAPI (98546) - Impermeabilização de superfície com manta asfáltica (com polímeros elastoméricos), e=4mm, ref. Torodin Extra, colada com asfalto derretido</t>
  </si>
  <si>
    <t xml:space="preserve"> 04.08 </t>
  </si>
  <si>
    <t>ACABAMENTOS E ARREMATES</t>
  </si>
  <si>
    <t xml:space="preserve"> 04.08.03 </t>
  </si>
  <si>
    <t>PEITORIS</t>
  </si>
  <si>
    <t xml:space="preserve"> 04.08.03.01 </t>
  </si>
  <si>
    <t>GRANITO</t>
  </si>
  <si>
    <t xml:space="preserve"> 04.08.03.01.1 </t>
  </si>
  <si>
    <t xml:space="preserve"> MPDFT1545 </t>
  </si>
  <si>
    <t>Baseado em SINAPI (101965) - Peitoril em granito polido Samoa, largura 31cm, e= 2cm, com friso pingadeira dos dois lados</t>
  </si>
  <si>
    <t xml:space="preserve"> 04.08.12 </t>
  </si>
  <si>
    <t>RUFOS</t>
  </si>
  <si>
    <t xml:space="preserve"> 04.08.12.01 </t>
  </si>
  <si>
    <t>METÁLICOS</t>
  </si>
  <si>
    <t xml:space="preserve"> 04.08.12.01.1 </t>
  </si>
  <si>
    <t xml:space="preserve"> MPDFT1172 </t>
  </si>
  <si>
    <t>Cópia da Sinapi (100327) - Rufo externo/interno em chapa de aço galvanizado número 24, corte de variável, incluso içamento</t>
  </si>
  <si>
    <t xml:space="preserve"> 04.09 </t>
  </si>
  <si>
    <t>EQUIPAMENTOS E ACESSÓRIOS</t>
  </si>
  <si>
    <t xml:space="preserve"> 04.09.05 </t>
  </si>
  <si>
    <t>BRISES</t>
  </si>
  <si>
    <t xml:space="preserve"> 04.09.05.01 </t>
  </si>
  <si>
    <t xml:space="preserve"> 04.09.05.01.1 </t>
  </si>
  <si>
    <t xml:space="preserve"> MPDFT1512 </t>
  </si>
  <si>
    <t>Copia da SBC (112690) - Recolocação de Brise</t>
  </si>
  <si>
    <t xml:space="preserve"> 04.09.10 </t>
  </si>
  <si>
    <t>CORRIMÃOS</t>
  </si>
  <si>
    <t xml:space="preserve"> 04.09.10.02 </t>
  </si>
  <si>
    <t>TUBO DE AÇO INDUSTRIAL</t>
  </si>
  <si>
    <t xml:space="preserve"> 04.09.10.02.1 </t>
  </si>
  <si>
    <t xml:space="preserve"> MPDFT1076 </t>
  </si>
  <si>
    <t>Corrimão duplo de Ø 1.1/2" (38,1mm) em tubo de aço industrial, para pintura esmalte, fixado em piso</t>
  </si>
  <si>
    <t xml:space="preserve"> 04.09.10.02.2 </t>
  </si>
  <si>
    <t xml:space="preserve"> MPDFT1075 </t>
  </si>
  <si>
    <t>Corrimão duplo de Ø 1.1/2" (38,1mm) em tubo de aço industrial, para pintura esmalte. Fixado em alvenaria ou guarda-corpo</t>
  </si>
  <si>
    <t xml:space="preserve"> 04.09.10.02.3 </t>
  </si>
  <si>
    <t xml:space="preserve"> MPDFT1547 </t>
  </si>
  <si>
    <t>Curva (prolongamento) para corrimão duplo de Ø 1.1/2" (38,1mm) em tubo de aço industrial, para pintura esmalte</t>
  </si>
  <si>
    <t xml:space="preserve"> 04.09.11 </t>
  </si>
  <si>
    <t>BARRAS DE APOIO</t>
  </si>
  <si>
    <t xml:space="preserve"> 04.09.11.02 </t>
  </si>
  <si>
    <t xml:space="preserve"> 04.09.11.02.1 </t>
  </si>
  <si>
    <t xml:space="preserve"> MPDFT1551 </t>
  </si>
  <si>
    <t>Copia da SINAPI (99855) - Barra de apoio de Ø 1.1/2" (38,1mm) em tubo de aço industrial, para pintura esmalte, fixado em piso</t>
  </si>
  <si>
    <t xml:space="preserve"> 04.09.15 </t>
  </si>
  <si>
    <t>GUIA DE BALIZAMENTO</t>
  </si>
  <si>
    <t xml:space="preserve"> 04.09.15.1 </t>
  </si>
  <si>
    <t xml:space="preserve"> MPDFT1540 </t>
  </si>
  <si>
    <t>GUIA DE BALIZAMENTO EM TUBO DE AÇO Ø 1.1/2" (38,1MM), PARA PINTURA ESMALTE, FIXADO EM CORRIMÃO</t>
  </si>
  <si>
    <t xml:space="preserve"> 99814 </t>
  </si>
  <si>
    <t>LIMPEZA DE SUPERFÍCIE COM JATO DE ALTA PRESSÃO. AF_04/2019</t>
  </si>
  <si>
    <t xml:space="preserve"> 05.01.2 </t>
  </si>
  <si>
    <t xml:space="preserve"> 99807 </t>
  </si>
  <si>
    <t>LIMPEZA DE REVESTIMENTO CERÂMICO EM PAREDE UTILIZANDO DETERGENTE NEUTRO E ESCOVAÇÃO MANUAL. AF_04/2019</t>
  </si>
  <si>
    <t xml:space="preserve"> 05.01.3 </t>
  </si>
  <si>
    <t xml:space="preserve"> MPDFT1582 </t>
  </si>
  <si>
    <t>Copia da SINAPI (99806) - LIMPEZA DE BRISE METÁLICO COM PANO ÚMIDO</t>
  </si>
  <si>
    <t xml:space="preserve"> 07 </t>
  </si>
  <si>
    <t>COMUNICAÇÃO VISUAL</t>
  </si>
  <si>
    <t xml:space="preserve"> 07.01 </t>
  </si>
  <si>
    <t>PLACAS</t>
  </si>
  <si>
    <t xml:space="preserve"> 07.01.13 </t>
  </si>
  <si>
    <t>PLACAS DE GARAGEM</t>
  </si>
  <si>
    <t xml:space="preserve"> 07.01.13.04 </t>
  </si>
  <si>
    <t>PLACAS ESPECIAIS DE GARAGEM</t>
  </si>
  <si>
    <t xml:space="preserve"> 07.01.13.04.1 </t>
  </si>
  <si>
    <t xml:space="preserve"> MPDFT1510 </t>
  </si>
  <si>
    <t>Placa metálica 50x70cm, para sinalização vertical de vagas reservadas a idosos</t>
  </si>
  <si>
    <t xml:space="preserve"> 07.01.13.04.2 </t>
  </si>
  <si>
    <t xml:space="preserve"> MPDFT1511 </t>
  </si>
  <si>
    <t>Placa metálica 50x70cm, para sinalização vertical de vagas reservadas a pessoas com deficiência</t>
  </si>
  <si>
    <t xml:space="preserve"> 09 </t>
  </si>
  <si>
    <t>INSTALAÇÕES HIDRÁULICAS E SANITÁRIAS</t>
  </si>
  <si>
    <t xml:space="preserve"> 09.03 </t>
  </si>
  <si>
    <t>SERVIÇOS DIVERSOS</t>
  </si>
  <si>
    <t xml:space="preserve"> 09.03.1 </t>
  </si>
  <si>
    <t xml:space="preserve"> MPDFT1524 </t>
  </si>
  <si>
    <t>Ventilação do caixão perdido com tubos de PVC e tela anti-inseto</t>
  </si>
  <si>
    <t xml:space="preserve"> 10 </t>
  </si>
  <si>
    <t>INSTALAÇÕES ELÉTRICAS E ELETRÔNICAS</t>
  </si>
  <si>
    <t xml:space="preserve"> 10.01 </t>
  </si>
  <si>
    <t>INSTALAÇÕES ELÉTRICAS</t>
  </si>
  <si>
    <t xml:space="preserve"> 10.01.03 </t>
  </si>
  <si>
    <t>SISTEMAS DE ILUMINAÇÃO</t>
  </si>
  <si>
    <t xml:space="preserve"> 10.01.03.01 </t>
  </si>
  <si>
    <t>LUMINÁRIAS</t>
  </si>
  <si>
    <t xml:space="preserve"> 10.01.03.01.1 </t>
  </si>
  <si>
    <t xml:space="preserve"> MPDFT1515 </t>
  </si>
  <si>
    <t>Copia da SINAPI (97590) - REINSTALAÇÃO DE LUMINÁRIA</t>
  </si>
  <si>
    <t xml:space="preserve"> 04.06.01.08.1</t>
  </si>
  <si>
    <t xml:space="preserve"> 88278 </t>
  </si>
  <si>
    <t>MONTADOR DE ESTRUTURA METÁLICA COM ENCARGOS COMPLEMENTARES</t>
  </si>
  <si>
    <t xml:space="preserve"> 88316 </t>
  </si>
  <si>
    <t xml:space="preserve"> 88239 </t>
  </si>
  <si>
    <t xml:space="preserve"> 88248 </t>
  </si>
  <si>
    <t>AUXILIAR DE ENCANADOR OU BOMBEIRO HIDRÁULICO COM ENCARGOS COMPLEMENTARES</t>
  </si>
  <si>
    <t xml:space="preserve"> 88267 </t>
  </si>
  <si>
    <t>ENCANADOR OU BOMBEIRO HIDRÁULICO COM ENCARGOS COMPLEMENTARES</t>
  </si>
  <si>
    <t xml:space="preserve"> 88629 </t>
  </si>
  <si>
    <t>ARGAMASSA TRAÇO 1:3 (EM VOLUME DE CIMENTO E AREIA MÉDIA ÚMIDA), PREPARO MANUAL. AF_08/2019</t>
  </si>
  <si>
    <t xml:space="preserve"> CM1797 </t>
  </si>
  <si>
    <t>Olhal de ancoragem em aço inox, resistência de 1500 kgf</t>
  </si>
  <si>
    <t xml:space="preserve"> CM0748 </t>
  </si>
  <si>
    <t>Plástico bolha</t>
  </si>
  <si>
    <t xml:space="preserve"> 00003777 </t>
  </si>
  <si>
    <t>LONA PLASTICA PESADA PRETA, E = 150 MICRA</t>
  </si>
  <si>
    <t xml:space="preserve"> 5795 </t>
  </si>
  <si>
    <t>MARTELETE OU ROMPEDOR PNEUMÁTICO MANUAL, 28 KG, COM SILENCIADOR - CHP DIURNO. AF_07/2016</t>
  </si>
  <si>
    <t>CHP</t>
  </si>
  <si>
    <t xml:space="preserve"> 5952 </t>
  </si>
  <si>
    <t>MARTELETE OU ROMPEDOR PNEUMÁTICO MANUAL, 28 KG, COM SILENCIADOR - CHI DIURNO. AF_07/2016</t>
  </si>
  <si>
    <t>CHI</t>
  </si>
  <si>
    <t xml:space="preserve"> 88256 </t>
  </si>
  <si>
    <t>AZULEJISTA OU LADRILHISTA COM ENCARGOS COMPLEMENTARES</t>
  </si>
  <si>
    <t xml:space="preserve"> 88309 </t>
  </si>
  <si>
    <t xml:space="preserve"> 90973 </t>
  </si>
  <si>
    <t>COMPRESSOR DE AR REBOCAVEL, VAZÃO 250 PCM, PRESSAO DE TRABALHO 102 PSI, MOTOR A DIESEL POTÊNCIA 81 CV - CHI DIURNO. AF_06/2015</t>
  </si>
  <si>
    <t xml:space="preserve"> 90972 </t>
  </si>
  <si>
    <t>COMPRESSOR DE AR REBOCAVEL, VAZÃO 250 PCM, PRESSAO DE TRABALHO 102 PSI, MOTOR A DIESEL POTÊNCIA 81 CV - CHP DIURNO. AF_06/2015</t>
  </si>
  <si>
    <t xml:space="preserve"> 88260 </t>
  </si>
  <si>
    <t>CALCETEIRO COM ENCARGOS COMPLEMENTARES</t>
  </si>
  <si>
    <t xml:space="preserve"> 88315 </t>
  </si>
  <si>
    <t>SERRALHEIRO COM ENCARGOS COMPLEMENTARES</t>
  </si>
  <si>
    <t xml:space="preserve"> 88243 </t>
  </si>
  <si>
    <t>AJUDANTE ESPECIALIZADO COM ENCARGOS COMPLEMENTARES</t>
  </si>
  <si>
    <t xml:space="preserve"> 88264 </t>
  </si>
  <si>
    <t>ELETRICISTA COM ENCARGOS COMPLEMENTARES</t>
  </si>
  <si>
    <t xml:space="preserve"> 88323 </t>
  </si>
  <si>
    <t>TELHADISTA COM ENCARGOS COMPLEMENTARES</t>
  </si>
  <si>
    <t xml:space="preserve"> 88325 </t>
  </si>
  <si>
    <t>VIDRACEIRO COM ENCARGOS COMPLEMENTARES</t>
  </si>
  <si>
    <t xml:space="preserve"> 97915 </t>
  </si>
  <si>
    <t>TRANSPORTE COM CAMINHÃO BASCULANTE DE 6 M³, EM VIA URBANA PAVIMENTADA, ADICIONAL PARA DMT EXCEDENTE A 30 KM (UNIDADE: M3XKM). AF_07/2020</t>
  </si>
  <si>
    <t>M3XKM</t>
  </si>
  <si>
    <t xml:space="preserve"> 97914 </t>
  </si>
  <si>
    <t>TRANSPORTE COM CAMINHÃO BASCULANTE DE 6 M³, EM VIA URBANA PAVIMENTADA, DMT ATÉ 30 KM (UNIDADE: M3XKM). AF_07/2020</t>
  </si>
  <si>
    <t xml:space="preserve"> CM1742 </t>
  </si>
  <si>
    <t>Fechamento em sistema misto de steel frame não estrutural, inclusive tratamento de juntas, espessura final de aproximadamente de 12 cm. Internamente com chapa de gesso acartonado e=12,5mm; externamente com placa cimentícia e=12,5 mm; membrana hidrófuga; e massa basecoat</t>
  </si>
  <si>
    <t xml:space="preserve"> CM1658 </t>
  </si>
  <si>
    <t>Borracha de vedação tipo gaxeta em EPDM, ref FAA-218 (GUA 2218 – pingadeira) - Belmetal-Atlanta</t>
  </si>
  <si>
    <t xml:space="preserve"> CM1659 </t>
  </si>
  <si>
    <t>Borracha de vedação tipo gaxeta em EPDM, FAA-250 (GUA 2250 – GAXETA EXTERNA FLAP) - Belmetal-Atlanta</t>
  </si>
  <si>
    <t xml:space="preserve"> 93281 </t>
  </si>
  <si>
    <t>GUINCHO ELÉTRICO DE COLUNA, CAPACIDADE 400 KG, COM MOTO FREIO, MOTOR TRIFÁSICO DE 1,25 CV - CHP DIURNO. AF_03/2016</t>
  </si>
  <si>
    <t xml:space="preserve"> 93282 </t>
  </si>
  <si>
    <t>GUINCHO ELÉTRICO DE COLUNA, CAPACIDADE 400 KG, COM MOTO FREIO, MOTOR TRIFÁSICO DE 1,25 CV - CHI DIURNO. AF_03/2016</t>
  </si>
  <si>
    <t xml:space="preserve"> CM1529 </t>
  </si>
  <si>
    <t xml:space="preserve"> CM1974 </t>
  </si>
  <si>
    <t xml:space="preserve"> 00043083 </t>
  </si>
  <si>
    <t>PERFIL "U" ENRIJECIDO DE ACO GALVANIZADO, DOBRADO, 150 X 60 X 20 MM, E = 3,00 MM OU 200 X 75 X 25 MM, E = 3,75 MM</t>
  </si>
  <si>
    <t xml:space="preserve"> 00011964 </t>
  </si>
  <si>
    <t>PARAFUSO DE ACO TIPO CHUMBADOR PARABOLT, DIAMETRO 3/8", COMPRIMENTO 75 MM</t>
  </si>
  <si>
    <t xml:space="preserve"> 98746 </t>
  </si>
  <si>
    <t>SOLDA DE TOPO EM CHAPA/PERFIL/TUBO DE AÇO CHANFRADO, ESPESSURA=1/4''. AF_06/2018</t>
  </si>
  <si>
    <t xml:space="preserve"> 00000546 </t>
  </si>
  <si>
    <t>BARRA DE FERRO CHATA, RETANGULAR (QUALQUER BITOLA)</t>
  </si>
  <si>
    <t xml:space="preserve"> 00005104 </t>
  </si>
  <si>
    <t>REBITE DE ALUMINIO VAZADO DE REPUXO, 3,2 X 8 MM (1KG = 1025 UNIDADES)</t>
  </si>
  <si>
    <t xml:space="preserve"> 95282 </t>
  </si>
  <si>
    <t>DESEMPENADEIRA DE CONCRETO, PESO DE 75KG, 4 PÁS, MOTOR A GASOLINA, POTÊNCIA 5,5 HP - CHP DIURNO. AF_09/2016</t>
  </si>
  <si>
    <t xml:space="preserve"> 00037596 </t>
  </si>
  <si>
    <t>ARGAMASSA COLANTE TIPO AC III E</t>
  </si>
  <si>
    <t xml:space="preserve"> 88310 </t>
  </si>
  <si>
    <t>PINTOR COM ENCARGOS COMPLEMENTARES</t>
  </si>
  <si>
    <t xml:space="preserve"> 00037595 </t>
  </si>
  <si>
    <t>ARGAMASSA COLANTE TIPO AC III</t>
  </si>
  <si>
    <t xml:space="preserve"> CM0942 </t>
  </si>
  <si>
    <t>Cerâmica semigrês marca Atlas, linha Engenharia, código OM5034, cor Canga, tamanho 10x10cm, produto telado em 30,57x30,57cm</t>
  </si>
  <si>
    <t xml:space="preserve"> CM1972 </t>
  </si>
  <si>
    <t>Forro em alumínio ou aluzinc composto por réguas planas e lisas, de 80mm, separação de 20mm entre réguas, pintura dupla face realizada em fábrica, cor branca, fixação composta por tirantes, porta painel e suporte regulador de nível, ref. Linha B, Hunter Douglas</t>
  </si>
  <si>
    <t>L</t>
  </si>
  <si>
    <t xml:space="preserve"> 102501 </t>
  </si>
  <si>
    <t>PINTURA DE FAIXA DE PEDESTRE OU ZEBRADA COM TINTA ACRÍLICA, E  = 30 CM, APLICAÇÃO MANUAL. AF_05/2021</t>
  </si>
  <si>
    <t xml:space="preserve"> 00005318 </t>
  </si>
  <si>
    <t>DILUENTE AGUARRAS</t>
  </si>
  <si>
    <t xml:space="preserve"> CM1961 </t>
  </si>
  <si>
    <t>Fundo preparador para metais, ref. Super Galvite, fab. Sherwin Williams</t>
  </si>
  <si>
    <t>l</t>
  </si>
  <si>
    <t xml:space="preserve"> 88270 </t>
  </si>
  <si>
    <t>IMPERMEABILIZADOR COM ENCARGOS COMPLEMENTARES</t>
  </si>
  <si>
    <t xml:space="preserve"> 00004015 </t>
  </si>
  <si>
    <t>MANTA ASFALTICA ELASTOMERICA EM POLIESTER 4 MM, TIPO III, CLASSE B, ACABAMENTO PP (NBR 9952)</t>
  </si>
  <si>
    <t xml:space="preserve"> 00004226 </t>
  </si>
  <si>
    <t>GAS DE COZINHA - GLP</t>
  </si>
  <si>
    <t xml:space="preserve"> 00000511 </t>
  </si>
  <si>
    <t>PRIMER PARA MANTA ASFALTICA A BASE DE ASFALTO MODIFICADO DILUIDO EM SOLVENTE, APLICACAO A FRIO</t>
  </si>
  <si>
    <t xml:space="preserve"> 00000516 </t>
  </si>
  <si>
    <t>ASFALTO MODIFICADO TIPO II - NBR 9910 (ASFALTO OXIDADO PARA IMPERMEABILIZACAO, COEFICIENTE DE PENETRACAO 20-35)</t>
  </si>
  <si>
    <t xml:space="preserve"> 88274 </t>
  </si>
  <si>
    <t>MARMORISTA/GRANITEIRO COM ENCARGOS COMPLEMENTARES</t>
  </si>
  <si>
    <t xml:space="preserve"> CM0065 </t>
  </si>
  <si>
    <t>Acabamento reto (granito)</t>
  </si>
  <si>
    <t xml:space="preserve"> CM0757 </t>
  </si>
  <si>
    <t>Friso para pingadeira (granito)</t>
  </si>
  <si>
    <t xml:space="preserve"> CM0169 </t>
  </si>
  <si>
    <t xml:space="preserve"> 00034353 </t>
  </si>
  <si>
    <t>ARGAMASSA COLANTE AC II</t>
  </si>
  <si>
    <t xml:space="preserve"> 00010841 </t>
  </si>
  <si>
    <t>PISO EM GRANITO, POLIDO, TIPO ANDORINHA/ QUARTZ/ CASTELO/ CORUMBA OU OUTROS EQUIVALENTES DA REGIAO, FORMATO MENOR OU IGUAL A 3025 CM2, E=  *2* CM</t>
  </si>
  <si>
    <t xml:space="preserve"> 00000142 </t>
  </si>
  <si>
    <t>SELANTE ELASTICO MONOCOMPONENTE A BASE DE POLIURETANO (PU) PARA JUNTAS DIVERSAS</t>
  </si>
  <si>
    <t xml:space="preserve"> 00005061 </t>
  </si>
  <si>
    <t>PREGO DE ACO POLIDO COM CABECA 18 X 27 (2 1/2 X 10)</t>
  </si>
  <si>
    <t xml:space="preserve"> 00013388 </t>
  </si>
  <si>
    <t>SOLDA EM BARRA DE ESTANHO-CHUMBO 50/50</t>
  </si>
  <si>
    <t xml:space="preserve"> 00040873 </t>
  </si>
  <si>
    <t>RUFO INTERNO/EXTERNO DE CHAPA DE ACO GALVANIZADA NUM 24, CORTE 25 CM</t>
  </si>
  <si>
    <t xml:space="preserve"> 88251 </t>
  </si>
  <si>
    <t>AUXILIAR DE SERRALHEIRO COM ENCARGOS COMPLEMENTARES</t>
  </si>
  <si>
    <t xml:space="preserve"> 00011002 </t>
  </si>
  <si>
    <t>ELETRODO REVESTIDO AWS - E6013, DIAMETRO IGUAL A 2,50 MM</t>
  </si>
  <si>
    <t xml:space="preserve"> 00021012 </t>
  </si>
  <si>
    <t>TUBO ACO GALVANIZADO COM COSTURA, CLASSE LEVE, DN 40 MM ( 1 1/2"),  E = 3,00 MM,  *3,48* KG/M (NBR 5580)</t>
  </si>
  <si>
    <t xml:space="preserve"> 00007568 </t>
  </si>
  <si>
    <t>BUCHA DE NYLON SEM ABA S10, COM PARAFUSO DE 6,10 X 65 MM EM ACO ZINCADO COM ROSCA SOBERBA, CABECA CHATA E FENDA PHILLIPS</t>
  </si>
  <si>
    <t xml:space="preserve"> CM1687 </t>
  </si>
  <si>
    <t>Suporte para corrimão, redondo com pino 1/2" P/ tubo 2" - com parafusos e buchas</t>
  </si>
  <si>
    <t xml:space="preserve"> CM1688 </t>
  </si>
  <si>
    <t>Curva de aço galvanizado 1 1/2"</t>
  </si>
  <si>
    <t xml:space="preserve"> 94963 </t>
  </si>
  <si>
    <t>CONCRETO FCK = 15MPA, TRAÇO 1:3,4:3,5 (EM MASSA SECA DE CIMENTO/ AREIA MÉDIA/ BRITA 1) - PREPARO MECÂNICO COM BETONEIRA 400 L. AF_05/2021</t>
  </si>
  <si>
    <t xml:space="preserve"> 88317 </t>
  </si>
  <si>
    <t>SOLDADOR COM ENCARGOS COMPLEMENTARES</t>
  </si>
  <si>
    <t xml:space="preserve"> 00034723 </t>
  </si>
  <si>
    <t>PLACA DE SINALIZACAO EM CHAPA DE ACO NUM 16 COM PINTURA REFLETIVA</t>
  </si>
  <si>
    <t xml:space="preserve"> 00010997 </t>
  </si>
  <si>
    <t>ELETRODO REVESTIDO AWS - E7018, DIAMETRO IGUAL A 4,00 MM</t>
  </si>
  <si>
    <t xml:space="preserve"> 89809 </t>
  </si>
  <si>
    <t>JOELHO 90 GRAUS, PVC, SERIE NORMAL, ESGOTO PREDIAL, DN 100 MM, JUNTA ELÁSTICA, FORNECIDO E INSTALADO EM PRUMADA DE ESGOTO SANITÁRIO OU VENTILAÇÃO. AF_12/2014</t>
  </si>
  <si>
    <t xml:space="preserve"> 89800 </t>
  </si>
  <si>
    <t>TUBO PVC, SERIE NORMAL, ESGOTO PREDIAL, DN 100 MM, FORNECIDO E INSTALADO EM PRUMADA DE ESGOTO SANITÁRIO OU VENTILAÇÃO. AF_12/2014</t>
  </si>
  <si>
    <t xml:space="preserve"> CM1439 </t>
  </si>
  <si>
    <t>Tela arame galvanizado mosqueteira contra insetos</t>
  </si>
  <si>
    <t xml:space="preserve"> 00012615 </t>
  </si>
  <si>
    <t>ABRACADEIRA PVC, PARA CALHA PLUVIAL, DIAMETRO ENTRE 80 E 100 MM, PARA DRENAGEM PREDIAL</t>
  </si>
  <si>
    <t xml:space="preserve"> 88247 </t>
  </si>
  <si>
    <t>AUXILIAR DE ELETRICISTA COM ENCARGOS COMPLEMENTARES</t>
  </si>
  <si>
    <t xml:space="preserve"> 04.06.05.04.1 </t>
  </si>
  <si>
    <t xml:space="preserve"> 04.06.05.04.2 </t>
  </si>
  <si>
    <t xml:space="preserve"> 233,94</t>
  </si>
  <si>
    <t xml:space="preserve"> 104,39</t>
  </si>
  <si>
    <t>310mL</t>
  </si>
  <si>
    <t xml:space="preserve"> 05.01.4</t>
  </si>
  <si>
    <t>LIMPEZA DE PISO CERÂMICO OU PORCELANATO COM PANO ÚMIDO. AF_04/2019</t>
  </si>
  <si>
    <t xml:space="preserve"> 04.04.01.3</t>
  </si>
  <si>
    <t xml:space="preserve"> 04.04.01.4</t>
  </si>
  <si>
    <t>Copia da SINAPI (94216) - Telha termoacústica, tipo trapezoidal com núcleo isolante em PIR com espessura de 50mm, revestimento externo e interno de aço (0,50 / 0,43), pré pintado na cor branca, inclusive cumeeira e acabamentos</t>
  </si>
  <si>
    <t>Copia da SINAPI (94216) - Telha termoacústica, tipo trapezoidal com núcleo isolante em PIR com espessura de 50mm, revestimento externo e interno de aço (0,50 / 0,43), pré pintado na cor cinza, inclusive cumeeira e acabamentos</t>
  </si>
  <si>
    <t>Telha termoacústica, tipo trapezoidal com núcleo isolante em PIR com espessura de 50mm, revestimento externo e interno de aço (0,50 / 0,43), pré pintado na cor CINZA, inclusive acessórios de fixação, cumeeiras e acabamentos, ref. Telha forro Isotelha Termoacústica PIR 50, Isoeste</t>
  </si>
  <si>
    <t>Telha termoacústica, tipo trapezoidal com núcleo isolante em PIR com espessura de 50mm, revestimento externo e interno de aço (0,50 / 0,43), pré pintado na cor BRANCA, inclusive acessórios de fixação, cumeeiras e acabamentos, ref. Isotelha Termoacústica PIR 50, Isoeste</t>
  </si>
  <si>
    <t>90 DIAS</t>
  </si>
  <si>
    <t>Impermeabilizante hidrofugante com efeito natural que não altera a cor da superfície, adequado para aplicação em granito, ref. Bellinzoni Proteção Contra Manchas</t>
  </si>
  <si>
    <t>Instruções de Preenchimento do Modelo de Proposta</t>
  </si>
  <si>
    <t>CONSIDERAÇÕES GERAIS</t>
  </si>
  <si>
    <r>
      <rPr>
        <sz val="8"/>
        <rFont val="Arial"/>
        <family val="2"/>
        <charset val="1"/>
      </rPr>
      <t xml:space="preserve">O cabeçalho deverá ser preenchido somente na </t>
    </r>
    <r>
      <rPr>
        <b/>
        <sz val="8"/>
        <color indexed="45"/>
        <rFont val="Arial"/>
        <family val="2"/>
        <charset val="1"/>
      </rPr>
      <t>PLANILHA DE ORÇAMENTO SINTÉTICO</t>
    </r>
    <r>
      <rPr>
        <sz val="8"/>
        <rFont val="Arial"/>
        <family val="2"/>
        <charset val="1"/>
      </rPr>
      <t>, pois será repetido automaticamente nas demais planilhas. Para isso, o mouse deverá ser posicionado sobre a célula que contem a informação, e posteriormente pressionado F2</t>
    </r>
  </si>
  <si>
    <t>Sugerimos a seguinte sequência de preenchimento de planilhas:</t>
  </si>
  <si>
    <t>2.1</t>
  </si>
  <si>
    <r>
      <rPr>
        <sz val="8"/>
        <rFont val="Arial"/>
        <family val="2"/>
        <charset val="1"/>
      </rPr>
      <t xml:space="preserve">Valide os valores constantes na </t>
    </r>
    <r>
      <rPr>
        <b/>
        <sz val="8"/>
        <rFont val="Arial"/>
        <family val="2"/>
        <charset val="1"/>
      </rPr>
      <t>Planilha de Insumos</t>
    </r>
    <r>
      <rPr>
        <sz val="8"/>
        <rFont val="Arial"/>
        <family val="2"/>
        <charset val="1"/>
      </rPr>
      <t xml:space="preserve"> </t>
    </r>
    <r>
      <rPr>
        <b/>
        <sz val="8"/>
        <rFont val="Arial"/>
        <family val="2"/>
        <charset val="1"/>
      </rPr>
      <t>e Serviços</t>
    </r>
    <r>
      <rPr>
        <sz val="8"/>
        <rFont val="Arial"/>
        <family val="2"/>
        <charset val="1"/>
      </rPr>
      <t>, observando as orientações contidas no edital no tocante aos valores máximos.</t>
    </r>
  </si>
  <si>
    <t>2.2</t>
  </si>
  <si>
    <r>
      <rPr>
        <sz val="8"/>
        <rFont val="Arial"/>
        <family val="2"/>
        <charset val="1"/>
      </rPr>
      <t xml:space="preserve">Valide os coeficientes de participação dos insumos, constantes na </t>
    </r>
    <r>
      <rPr>
        <b/>
        <sz val="8"/>
        <rFont val="Arial"/>
        <family val="2"/>
        <charset val="1"/>
      </rPr>
      <t>Planilha de Orçamento Analítico</t>
    </r>
    <r>
      <rPr>
        <sz val="8"/>
        <rFont val="Arial"/>
        <family val="2"/>
        <charset val="1"/>
      </rPr>
      <t>.</t>
    </r>
  </si>
  <si>
    <t>2.3</t>
  </si>
  <si>
    <r>
      <rPr>
        <sz val="8"/>
        <rFont val="Arial"/>
        <family val="2"/>
        <charset val="1"/>
      </rPr>
      <t xml:space="preserve">Preencha os coeficientes relativo à cada item da </t>
    </r>
    <r>
      <rPr>
        <b/>
        <sz val="8"/>
        <rFont val="Arial"/>
        <family val="2"/>
        <charset val="1"/>
      </rPr>
      <t xml:space="preserve">Planilha de Composição do BDI, </t>
    </r>
    <r>
      <rPr>
        <sz val="8"/>
        <rFont val="Arial"/>
        <family val="2"/>
        <charset val="1"/>
      </rPr>
      <t>realizando os ajustes que julgar necessário, observando as orientações sobre esta planilha, que estão descritas abaixo;</t>
    </r>
  </si>
  <si>
    <t>2.4</t>
  </si>
  <si>
    <t>2.5</t>
  </si>
  <si>
    <r>
      <rPr>
        <sz val="8"/>
        <rFont val="Arial"/>
        <family val="2"/>
        <charset val="1"/>
      </rPr>
      <t xml:space="preserve">Neste momento o valor final da proposta já será conhecido. Preencha a </t>
    </r>
    <r>
      <rPr>
        <b/>
        <sz val="8"/>
        <rFont val="Arial"/>
        <family val="2"/>
        <charset val="1"/>
      </rPr>
      <t>Planilha de Composição de Encargos Sociais</t>
    </r>
    <r>
      <rPr>
        <sz val="8"/>
        <rFont val="Arial"/>
        <family val="2"/>
        <charset val="1"/>
      </rPr>
      <t xml:space="preserve"> com os percentuais de cada item que a compoe.</t>
    </r>
  </si>
  <si>
    <t>SOBRE A PLANILHA DE ORÇAMENTO SINTÉTICO</t>
  </si>
  <si>
    <r>
      <rPr>
        <sz val="8"/>
        <rFont val="Arial"/>
        <family val="2"/>
        <charset val="1"/>
      </rPr>
      <t xml:space="preserve">A Planilha Orçamentária </t>
    </r>
    <r>
      <rPr>
        <b/>
        <u/>
        <sz val="8"/>
        <color indexed="45"/>
        <rFont val="Arial"/>
        <family val="2"/>
        <charset val="1"/>
      </rPr>
      <t>não</t>
    </r>
    <r>
      <rPr>
        <sz val="8"/>
        <rFont val="Arial"/>
        <family val="2"/>
        <charset val="1"/>
      </rPr>
      <t xml:space="preserve"> poderá sofrer alterações em sua estrutura (adição ou subtração de serviços, ou mesmo alteração na quantidade dos itens);</t>
    </r>
  </si>
  <si>
    <r>
      <rPr>
        <sz val="8"/>
        <rFont val="Arial"/>
        <family val="2"/>
        <charset val="1"/>
      </rPr>
      <t xml:space="preserve">Os preços unitários desta planilha estão vinculados, por dependência, às demais planilhas (Orçamento Analítico, Insumos e Serviços). Desta forma </t>
    </r>
    <r>
      <rPr>
        <b/>
        <u/>
        <sz val="8"/>
        <color indexed="45"/>
        <rFont val="Arial"/>
        <family val="2"/>
        <charset val="1"/>
      </rPr>
      <t>NENHUM</t>
    </r>
    <r>
      <rPr>
        <sz val="8"/>
        <rFont val="Arial"/>
        <family val="2"/>
        <charset val="1"/>
      </rPr>
      <t xml:space="preserve"> valor unitário deverá ser preenchido diretamente nesta planilha;</t>
    </r>
  </si>
  <si>
    <t>SOBRE A PLANILHA DE ORÇAMENTO ANALÍTICO</t>
  </si>
  <si>
    <r>
      <rPr>
        <sz val="8"/>
        <rFont val="Arial"/>
        <family val="2"/>
        <charset val="1"/>
      </rPr>
      <t xml:space="preserve">Esta planilha é referencial, portanto os </t>
    </r>
    <r>
      <rPr>
        <b/>
        <sz val="8"/>
        <rFont val="Arial"/>
        <family val="2"/>
        <charset val="1"/>
      </rPr>
      <t xml:space="preserve">coeficientes </t>
    </r>
    <r>
      <rPr>
        <sz val="8"/>
        <rFont val="Arial"/>
        <family val="2"/>
        <charset val="1"/>
      </rPr>
      <t>de participação dos insumos poderão sofrer alterações;</t>
    </r>
  </si>
  <si>
    <t>Esta planilha contem vínculos. Tornando-se dependente dos preços, descrições e unidades constantes tanto na Planilha de Insumos e Serviços quanto na Planilha de Orçamento Sintético;</t>
  </si>
  <si>
    <t>Os valores unitários de serviços compostos nesta planilha, são transportados automaticamente para a Planilha de Orçamento Sintético;</t>
  </si>
  <si>
    <t>SOBRE A PLANILHA DE INSUMOS E SERVIÇOS</t>
  </si>
  <si>
    <t>Esta planilha constitui a base para estruturação dos preços unitários e totais.</t>
  </si>
  <si>
    <t>Valide os valores constantes nesta planilha, observando as orientações contidas no edital no tocante aos valores máximos.</t>
  </si>
  <si>
    <r>
      <rPr>
        <sz val="8"/>
        <rFont val="Arial"/>
        <family val="2"/>
        <charset val="1"/>
      </rPr>
      <t>Os valores unitários deverão ser preenchidos com</t>
    </r>
    <r>
      <rPr>
        <b/>
        <u/>
        <sz val="8"/>
        <color indexed="45"/>
        <rFont val="Arial"/>
        <family val="2"/>
        <charset val="1"/>
      </rPr>
      <t xml:space="preserve"> no máximo duas casas decimais</t>
    </r>
    <r>
      <rPr>
        <sz val="8"/>
        <rFont val="Arial"/>
        <family val="2"/>
        <charset val="1"/>
      </rPr>
      <t>. Caso opte por aplicar um percentual lde desconto, certifique-se de utilizar fórmula de arredondamento ou truncamento respeitando este limite.</t>
    </r>
  </si>
  <si>
    <r>
      <rPr>
        <sz val="8"/>
        <rFont val="Arial"/>
        <family val="2"/>
        <charset val="1"/>
      </rPr>
      <t xml:space="preserve">Indique a marca e modelo dos itens (quando aplicável). </t>
    </r>
    <r>
      <rPr>
        <b/>
        <u/>
        <sz val="8"/>
        <color indexed="45"/>
        <rFont val="Arial"/>
        <family val="2"/>
        <charset val="1"/>
      </rPr>
      <t>A não indicação  de marca e ou modelo de referência constitui afronta ao edital, sob pena de desclassificação da proposta.</t>
    </r>
  </si>
  <si>
    <t>D</t>
  </si>
  <si>
    <t>SOBRE A PLANILHA DE COMPOSIÇÃO DE BDI</t>
  </si>
  <si>
    <t>Os itens constantes nesta planilha foram adotados por este Órgão com base no decreto 7.983 de 8 de abril de 2013. Os percentuais são referenciais e foram baseados no Acórdão TCU 2622/2013-Plenário. É de responsabilidade da licitante o preenchimento dos percetuais desta planilha, em conformidade com sua realidade;</t>
  </si>
  <si>
    <t>O percentual aplicável do ISS está vinculado ao percentual de mão de obra informado na Planilha de Composição de Custo Total, e será automaticamente ajustado quando executado a orientação contida em 2.4;</t>
  </si>
  <si>
    <t>D3</t>
  </si>
  <si>
    <t>O valor final da composição do BDI está vinculado, por precedência, à Planilha de Orçamento Sintético.</t>
  </si>
  <si>
    <t>E</t>
  </si>
  <si>
    <t>SOBRE A PLANILHA DE COMPOSIÇÃO DE ENCARGOS SOCIAIS</t>
  </si>
  <si>
    <t>E1</t>
  </si>
  <si>
    <t>Esta planilha é meramente demonstrativa (não influi sobre o valor final do orçamento).</t>
  </si>
  <si>
    <t>F</t>
  </si>
  <si>
    <t>SOBRE O CRONOGRAMA FÍSICO-FINANCEIRO</t>
  </si>
  <si>
    <t>F.1</t>
  </si>
  <si>
    <t>Os itens e valores desta planiha são provenientes da Planilha de Orçamento Sintético;</t>
  </si>
  <si>
    <t>F.2</t>
  </si>
  <si>
    <r>
      <rPr>
        <sz val="8"/>
        <rFont val="Arial"/>
        <family val="2"/>
        <charset val="1"/>
      </rPr>
      <t xml:space="preserve">Os </t>
    </r>
    <r>
      <rPr>
        <b/>
        <sz val="8"/>
        <color indexed="45"/>
        <rFont val="Arial"/>
        <family val="2"/>
        <charset val="1"/>
      </rPr>
      <t>serviços</t>
    </r>
    <r>
      <rPr>
        <sz val="8"/>
        <rFont val="Arial"/>
        <family val="2"/>
        <charset val="1"/>
      </rPr>
      <t xml:space="preserve"> a serem executados mensalmente, deverão ser informadas na</t>
    </r>
    <r>
      <rPr>
        <b/>
        <sz val="8"/>
        <color indexed="45"/>
        <rFont val="Arial"/>
        <family val="2"/>
        <charset val="1"/>
      </rPr>
      <t xml:space="preserve"> linha do percentual</t>
    </r>
    <r>
      <rPr>
        <sz val="8"/>
        <rFont val="Arial"/>
        <family val="2"/>
        <charset val="1"/>
      </rPr>
      <t>, e os valores serão preenchidos automaticamente, inclusive nas etapas macro;</t>
    </r>
  </si>
  <si>
    <t>F.3</t>
  </si>
  <si>
    <t>O ajuste final (última etapa) de um determinado item, deverá respeitar a fórmula inserida no último mês do cronograma, transportando-a quando necessário.</t>
  </si>
  <si>
    <t>P. Execução:</t>
  </si>
  <si>
    <t>Licitação:</t>
  </si>
  <si>
    <t>P. Validade:</t>
  </si>
  <si>
    <t>Razão Social:</t>
  </si>
  <si>
    <t>Telefone:</t>
  </si>
  <si>
    <t>P. Garantia:</t>
  </si>
  <si>
    <t>CNPJ:</t>
  </si>
  <si>
    <t>E-mail:</t>
  </si>
  <si>
    <t>G</t>
  </si>
  <si>
    <r>
      <t xml:space="preserve">Objeto: </t>
    </r>
    <r>
      <rPr>
        <sz val="8"/>
        <color indexed="55"/>
        <rFont val="Arial"/>
        <family val="2"/>
        <charset val="1"/>
      </rPr>
      <t>Recuperação das coberturas no edifício das Promotorias de Justiça de Samambaia</t>
    </r>
  </si>
  <si>
    <r>
      <t>Local:</t>
    </r>
    <r>
      <rPr>
        <sz val="8"/>
        <color indexed="55"/>
        <rFont val="Arial"/>
        <family val="2"/>
        <charset val="1"/>
      </rPr>
      <t xml:space="preserve"> Quadra 302, conjunto 1, Samambaia Sul, PJ de Samambaia, Brasília-DF</t>
    </r>
  </si>
  <si>
    <t>Marca</t>
  </si>
  <si>
    <t>Modelo</t>
  </si>
  <si>
    <r>
      <t xml:space="preserve">Preencha o percentual referente à mão-de-obra na célula </t>
    </r>
    <r>
      <rPr>
        <b/>
        <sz val="8"/>
        <color indexed="45"/>
        <rFont val="Arial"/>
        <family val="2"/>
        <charset val="1"/>
      </rPr>
      <t xml:space="preserve">B158 </t>
    </r>
    <r>
      <rPr>
        <sz val="8"/>
        <rFont val="Arial"/>
        <family val="2"/>
        <charset val="1"/>
      </rPr>
      <t xml:space="preserve">da </t>
    </r>
    <r>
      <rPr>
        <b/>
        <sz val="8"/>
        <rFont val="Arial"/>
        <family val="2"/>
        <charset val="1"/>
      </rPr>
      <t>Planilha de Orçamento Sintético</t>
    </r>
    <r>
      <rPr>
        <sz val="8"/>
        <rFont val="Arial"/>
        <family val="2"/>
        <charset val="1"/>
      </rPr>
      <t>;</t>
    </r>
  </si>
  <si>
    <t>Planilha de Marcas e Modelos</t>
  </si>
  <si>
    <t>Referência Comercial</t>
  </si>
  <si>
    <t>Produto Ofertado</t>
  </si>
  <si>
    <t>Coral</t>
  </si>
  <si>
    <t>Branco neve</t>
  </si>
  <si>
    <t>Suvinil Sempre Nova</t>
  </si>
  <si>
    <t>Revestimento texturizado</t>
  </si>
  <si>
    <t>Suvinil                                       texturatto premium</t>
  </si>
  <si>
    <t>Branco Neve</t>
  </si>
  <si>
    <t>Massa corrida</t>
  </si>
  <si>
    <t>*********</t>
  </si>
  <si>
    <t>Tinta acrílica para pisos</t>
  </si>
  <si>
    <t>Sherwin Williams/                        Novacor Piso Premium</t>
  </si>
  <si>
    <t>Concreto</t>
  </si>
  <si>
    <t xml:space="preserve">Tinta acrílica para pisos </t>
  </si>
  <si>
    <t>Sherwin-Williams/ Novacor Piso Premium</t>
  </si>
  <si>
    <t>Tinta acrílica para forro</t>
  </si>
  <si>
    <t>Tinta esmalte</t>
  </si>
  <si>
    <t>Coral/ Coralit UltraResistência</t>
  </si>
  <si>
    <t>Argamassa de assentamento</t>
  </si>
  <si>
    <t>Portokoll/ Superflex AC III</t>
  </si>
  <si>
    <t>********</t>
  </si>
  <si>
    <t>Argamassa de rejuntamento</t>
  </si>
  <si>
    <t>Quartzolit/ Tipo II</t>
  </si>
  <si>
    <t>Selante de Poliuretano</t>
  </si>
  <si>
    <t>Sika/ Sikaflex Construction</t>
  </si>
  <si>
    <t>Impermeabilizante hidrofugante</t>
  </si>
  <si>
    <t>Bellinzoni</t>
  </si>
  <si>
    <t>Borracha de vedação</t>
  </si>
  <si>
    <t>Belmetal/Atlanta</t>
  </si>
  <si>
    <t>FAA-218 (GUA 2218)</t>
  </si>
  <si>
    <t>FAA-250 (GUA 2250)</t>
  </si>
  <si>
    <t>Perfis metálicos</t>
  </si>
  <si>
    <t>Knauf</t>
  </si>
  <si>
    <t>0,95x90x3000mm.</t>
  </si>
  <si>
    <t xml:space="preserve">Chapa de gesso acartonado </t>
  </si>
  <si>
    <t xml:space="preserve">Knauf </t>
  </si>
  <si>
    <t xml:space="preserve">Branca </t>
  </si>
  <si>
    <t>Fita de papel microperfurado</t>
  </si>
  <si>
    <t>Branca</t>
  </si>
  <si>
    <t xml:space="preserve">Massa </t>
  </si>
  <si>
    <t xml:space="preserve">ReadyFix </t>
  </si>
  <si>
    <t xml:space="preserve">Membrana hidrófuga </t>
  </si>
  <si>
    <t>ProFort</t>
  </si>
  <si>
    <t xml:space="preserve">ProFort System </t>
  </si>
  <si>
    <t>Chapa cimentícia</t>
  </si>
  <si>
    <t>ProFort Next</t>
  </si>
  <si>
    <t xml:space="preserve">Fita de junta </t>
  </si>
  <si>
    <t>Profort</t>
  </si>
  <si>
    <t>Fita Fiberglass ProFort System</t>
  </si>
  <si>
    <t xml:space="preserve">Tela de Fibra de Vidro </t>
  </si>
  <si>
    <t>Tela Fiberglass ProFort System</t>
  </si>
  <si>
    <t>Massa Base Coat</t>
  </si>
  <si>
    <t>Base Coat ProFort System</t>
  </si>
  <si>
    <t>Parafusos</t>
  </si>
  <si>
    <t>-</t>
  </si>
  <si>
    <t>DW PB 25 mm</t>
  </si>
  <si>
    <t>PB 4,8 x 19 mm</t>
  </si>
  <si>
    <t>PB 4,2 x 32 mm</t>
  </si>
  <si>
    <t>Forro metálico</t>
  </si>
  <si>
    <t>Hunter Douglas</t>
  </si>
  <si>
    <t>Linha B, modelo 80B</t>
  </si>
  <si>
    <t>V. Unit. (R$)</t>
  </si>
  <si>
    <t>V. Total (R$)</t>
  </si>
  <si>
    <t>Tinta acrílica super lavável</t>
  </si>
  <si>
    <t>Tinta acrílica fachada</t>
  </si>
  <si>
    <t>Asfalto, P161</t>
  </si>
  <si>
    <t>Asfalto P161</t>
  </si>
  <si>
    <t>Branco, amarelo e azul</t>
  </si>
  <si>
    <t>Cinza escuro, na mesma cor da telha</t>
  </si>
  <si>
    <t>Cinza claro, conforme padrão existente</t>
  </si>
  <si>
    <t>Atlas/ Linha Engenharia, código OM5034</t>
  </si>
  <si>
    <t>Canga</t>
  </si>
  <si>
    <t>Pastilha bege 10x10cm</t>
  </si>
  <si>
    <t>Telha trapezoidal termoacústica branca</t>
  </si>
  <si>
    <t>Telha trapezoidal termoacústica cinza</t>
  </si>
  <si>
    <t>Isoeste</t>
  </si>
  <si>
    <t xml:space="preserve"> Isotelha Termoacústica PIR 50</t>
  </si>
  <si>
    <t xml:space="preserve"> Telha forro Isotelha Termoacústica PIR 50</t>
  </si>
  <si>
    <t>Proteção Contra Manchas</t>
  </si>
  <si>
    <t>Viapol</t>
  </si>
  <si>
    <t>Torodin</t>
  </si>
  <si>
    <t>Manta asfáltica 4mm</t>
  </si>
  <si>
    <t>Gesso-cola</t>
  </si>
  <si>
    <t>Fortaleza</t>
  </si>
  <si>
    <t>Branco</t>
  </si>
</sst>
</file>

<file path=xl/styles.xml><?xml version="1.0" encoding="utf-8"?>
<styleSheet xmlns="http://schemas.openxmlformats.org/spreadsheetml/2006/main">
  <numFmts count="5">
    <numFmt numFmtId="164" formatCode="d/m/yyyy"/>
    <numFmt numFmtId="165" formatCode="#,##0.00\ %"/>
    <numFmt numFmtId="166" formatCode="_-* #,##0.00_-;\-* #,##0.00_-;_-* \-??_-;_-@_-"/>
    <numFmt numFmtId="167" formatCode="0.0000"/>
    <numFmt numFmtId="168" formatCode="#,##0.0000"/>
  </numFmts>
  <fonts count="38">
    <font>
      <sz val="11"/>
      <name val="Arial"/>
      <family val="1"/>
      <charset val="1"/>
    </font>
    <font>
      <sz val="10"/>
      <name val="Tahoma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11"/>
      <name val="Arial"/>
      <family val="1"/>
      <charset val="1"/>
    </font>
    <font>
      <b/>
      <sz val="10"/>
      <name val="Arial"/>
      <family val="1"/>
      <charset val="1"/>
    </font>
    <font>
      <b/>
      <sz val="8"/>
      <color indexed="55"/>
      <name val="Arial"/>
      <family val="1"/>
      <charset val="1"/>
    </font>
    <font>
      <b/>
      <sz val="11"/>
      <name val="Arial"/>
      <family val="2"/>
      <charset val="1"/>
    </font>
    <font>
      <b/>
      <sz val="8"/>
      <color indexed="55"/>
      <name val="Arial"/>
      <family val="2"/>
      <charset val="1"/>
    </font>
    <font>
      <sz val="8"/>
      <color indexed="55"/>
      <name val="Arial"/>
      <family val="2"/>
      <charset val="1"/>
    </font>
    <font>
      <sz val="8"/>
      <color indexed="55"/>
      <name val="Arial"/>
      <family val="1"/>
      <charset val="1"/>
    </font>
    <font>
      <b/>
      <sz val="8"/>
      <name val="Arial"/>
      <family val="1"/>
      <charset val="1"/>
    </font>
    <font>
      <sz val="8"/>
      <name val="Arial"/>
      <family val="1"/>
      <charset val="1"/>
    </font>
    <font>
      <b/>
      <sz val="10"/>
      <name val="Arial"/>
      <family val="2"/>
      <charset val="1"/>
    </font>
    <font>
      <b/>
      <sz val="11"/>
      <color indexed="55"/>
      <name val="Arial"/>
      <family val="2"/>
      <charset val="1"/>
    </font>
    <font>
      <b/>
      <i/>
      <sz val="8"/>
      <name val="Arial"/>
      <family val="1"/>
      <charset val="1"/>
    </font>
    <font>
      <b/>
      <i/>
      <sz val="8"/>
      <name val="Arial"/>
      <family val="2"/>
      <charset val="1"/>
    </font>
    <font>
      <i/>
      <sz val="8"/>
      <name val="Arial"/>
      <family val="2"/>
      <charset val="1"/>
    </font>
    <font>
      <sz val="11"/>
      <name val="Arial"/>
      <family val="1"/>
      <charset val="1"/>
    </font>
    <font>
      <sz val="10"/>
      <name val="Arial"/>
      <family val="2"/>
      <charset val="1"/>
    </font>
    <font>
      <sz val="4"/>
      <name val="Arial"/>
      <family val="2"/>
      <charset val="1"/>
    </font>
    <font>
      <b/>
      <sz val="8"/>
      <color indexed="45"/>
      <name val="Arial"/>
      <family val="2"/>
      <charset val="1"/>
    </font>
    <font>
      <b/>
      <u/>
      <sz val="8"/>
      <color indexed="45"/>
      <name val="Arial"/>
      <family val="2"/>
      <charset val="1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1"/>
    </font>
    <font>
      <b/>
      <sz val="11"/>
      <name val="Arial"/>
      <family val="1"/>
    </font>
    <font>
      <sz val="8"/>
      <name val="Arial"/>
      <family val="1"/>
    </font>
    <font>
      <sz val="10"/>
      <name val="Arial"/>
      <family val="1"/>
    </font>
    <font>
      <sz val="8"/>
      <color indexed="55"/>
      <name val="Arial"/>
      <family val="1"/>
    </font>
    <font>
      <sz val="10"/>
      <name val="Calibri"/>
      <family val="2"/>
    </font>
    <font>
      <sz val="8"/>
      <name val="Calibri"/>
      <family val="2"/>
    </font>
    <font>
      <b/>
      <sz val="10"/>
      <name val="Arial"/>
      <family val="2"/>
    </font>
    <font>
      <b/>
      <i/>
      <sz val="8"/>
      <color indexed="55"/>
      <name val="Arial"/>
      <family val="2"/>
    </font>
    <font>
      <i/>
      <sz val="8"/>
      <color indexed="55"/>
      <name val="Arial"/>
      <family val="2"/>
    </font>
    <font>
      <sz val="8"/>
      <color indexed="55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1"/>
      </patternFill>
    </fill>
    <fill>
      <patternFill patternType="solid">
        <fgColor indexed="18"/>
      </patternFill>
    </fill>
    <fill>
      <patternFill patternType="solid">
        <fgColor indexed="18"/>
        <bgColor indexed="18"/>
      </patternFill>
    </fill>
    <fill>
      <patternFill patternType="solid">
        <fgColor indexed="26"/>
        <bgColor indexed="26"/>
      </patternFill>
    </fill>
    <fill>
      <patternFill patternType="solid">
        <fgColor indexed="39"/>
        <bgColor indexed="36"/>
      </patternFill>
    </fill>
    <fill>
      <patternFill patternType="solid">
        <fgColor indexed="34"/>
        <bgColor indexed="18"/>
      </patternFill>
    </fill>
    <fill>
      <patternFill patternType="solid">
        <fgColor indexed="18"/>
        <bgColor indexed="34"/>
      </patternFill>
    </fill>
    <fill>
      <patternFill patternType="solid">
        <fgColor indexed="33"/>
        <bgColor indexed="19"/>
      </patternFill>
    </fill>
    <fill>
      <patternFill patternType="solid">
        <fgColor indexed="18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39"/>
        <bgColor indexed="18"/>
      </patternFill>
    </fill>
    <fill>
      <patternFill patternType="solid">
        <fgColor indexed="21"/>
        <bgColor indexed="18"/>
      </patternFill>
    </fill>
    <fill>
      <patternFill patternType="solid">
        <fgColor indexed="14"/>
        <bgColor indexed="14"/>
      </patternFill>
    </fill>
  </fills>
  <borders count="30">
    <border>
      <left/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ck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</borders>
  <cellStyleXfs count="11">
    <xf numFmtId="0" fontId="0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8" fillId="0" borderId="0" applyFont="0" applyFill="0" applyBorder="0" applyAlignment="0" applyProtection="0"/>
    <xf numFmtId="9" fontId="18" fillId="0" borderId="0" applyBorder="0" applyProtection="0"/>
    <xf numFmtId="166" fontId="18" fillId="0" borderId="0" applyBorder="0" applyProtection="0"/>
    <xf numFmtId="0" fontId="1" fillId="0" borderId="0"/>
  </cellStyleXfs>
  <cellXfs count="256">
    <xf numFmtId="0" fontId="0" fillId="0" borderId="0" xfId="0"/>
    <xf numFmtId="0" fontId="2" fillId="0" borderId="0" xfId="0" applyFont="1"/>
    <xf numFmtId="0" fontId="3" fillId="4" borderId="0" xfId="0" applyFont="1" applyFill="1" applyAlignment="1">
      <alignment horizontal="left" vertical="top" wrapText="1"/>
    </xf>
    <xf numFmtId="0" fontId="6" fillId="5" borderId="2" xfId="0" applyFont="1" applyFill="1" applyBorder="1" applyAlignment="1">
      <alignment horizontal="left" vertical="top" wrapText="1"/>
    </xf>
    <xf numFmtId="4" fontId="6" fillId="5" borderId="3" xfId="0" applyNumberFormat="1" applyFont="1" applyFill="1" applyBorder="1" applyAlignment="1">
      <alignment horizontal="right" vertical="top" wrapText="1"/>
    </xf>
    <xf numFmtId="0" fontId="3" fillId="6" borderId="0" xfId="0" applyFont="1" applyFill="1" applyAlignment="1">
      <alignment horizontal="right" vertical="top" wrapText="1"/>
    </xf>
    <xf numFmtId="166" fontId="3" fillId="6" borderId="0" xfId="9" applyFont="1" applyFill="1" applyBorder="1" applyAlignment="1" applyProtection="1">
      <alignment vertical="top" wrapText="1"/>
    </xf>
    <xf numFmtId="166" fontId="3" fillId="6" borderId="0" xfId="9" applyFont="1" applyFill="1" applyBorder="1" applyAlignment="1" applyProtection="1">
      <alignment horizontal="center"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5" borderId="3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justify" vertical="center" wrapText="1"/>
    </xf>
    <xf numFmtId="4" fontId="8" fillId="5" borderId="3" xfId="0" applyNumberFormat="1" applyFont="1" applyFill="1" applyBorder="1" applyAlignment="1">
      <alignment horizontal="righ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justify" vertical="center" wrapText="1"/>
    </xf>
    <xf numFmtId="4" fontId="9" fillId="4" borderId="3" xfId="0" applyNumberFormat="1" applyFont="1" applyFill="1" applyBorder="1" applyAlignment="1">
      <alignment horizontal="right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4" fontId="6" fillId="0" borderId="3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top" wrapText="1"/>
    </xf>
    <xf numFmtId="9" fontId="11" fillId="6" borderId="1" xfId="8" applyFont="1" applyFill="1" applyBorder="1" applyAlignment="1" applyProtection="1">
      <alignment horizontal="center" vertical="top" wrapText="1"/>
    </xf>
    <xf numFmtId="0" fontId="11" fillId="6" borderId="0" xfId="0" applyFont="1" applyFill="1" applyAlignment="1">
      <alignment horizontal="right" vertical="top" wrapText="1"/>
    </xf>
    <xf numFmtId="0" fontId="11" fillId="6" borderId="0" xfId="0" applyFont="1" applyFill="1" applyAlignment="1">
      <alignment horizontal="right" vertical="top"/>
    </xf>
    <xf numFmtId="166" fontId="11" fillId="6" borderId="0" xfId="9" applyFont="1" applyFill="1" applyBorder="1" applyAlignment="1" applyProtection="1">
      <alignment vertical="top" wrapText="1"/>
    </xf>
    <xf numFmtId="0" fontId="2" fillId="0" borderId="0" xfId="0" applyFont="1" applyAlignment="1">
      <alignment horizontal="center"/>
    </xf>
    <xf numFmtId="0" fontId="5" fillId="6" borderId="3" xfId="0" applyFont="1" applyFill="1" applyBorder="1" applyAlignment="1">
      <alignment horizontal="center" vertical="center" wrapText="1"/>
    </xf>
    <xf numFmtId="4" fontId="5" fillId="6" borderId="3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right" vertical="center" wrapText="1"/>
    </xf>
    <xf numFmtId="4" fontId="6" fillId="5" borderId="3" xfId="0" applyNumberFormat="1" applyFont="1" applyFill="1" applyBorder="1" applyAlignment="1">
      <alignment horizontal="right" vertical="center" wrapText="1"/>
    </xf>
    <xf numFmtId="0" fontId="3" fillId="7" borderId="3" xfId="0" applyFont="1" applyFill="1" applyBorder="1" applyAlignment="1">
      <alignment vertical="center" wrapText="1"/>
    </xf>
    <xf numFmtId="0" fontId="11" fillId="8" borderId="3" xfId="0" applyFont="1" applyFill="1" applyBorder="1" applyAlignment="1">
      <alignment horizontal="center" vertical="center" wrapText="1"/>
    </xf>
    <xf numFmtId="167" fontId="2" fillId="8" borderId="3" xfId="0" applyNumberFormat="1" applyFont="1" applyFill="1" applyBorder="1" applyAlignment="1">
      <alignment horizontal="right" vertical="center" wrapText="1"/>
    </xf>
    <xf numFmtId="0" fontId="2" fillId="8" borderId="3" xfId="0" applyFont="1" applyFill="1" applyBorder="1" applyAlignment="1">
      <alignment horizontal="right" vertical="center" wrapText="1"/>
    </xf>
    <xf numFmtId="4" fontId="11" fillId="8" borderId="3" xfId="0" applyNumberFormat="1" applyFont="1" applyFill="1" applyBorder="1" applyAlignment="1">
      <alignment horizontal="right" vertical="center" wrapText="1"/>
    </xf>
    <xf numFmtId="167" fontId="10" fillId="0" borderId="3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5" borderId="4" xfId="0" applyFont="1" applyFill="1" applyBorder="1" applyAlignment="1">
      <alignment vertical="center" wrapText="1"/>
    </xf>
    <xf numFmtId="168" fontId="8" fillId="5" borderId="3" xfId="0" applyNumberFormat="1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167" fontId="11" fillId="0" borderId="3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0" xfId="0" applyFont="1" applyAlignment="1"/>
    <xf numFmtId="0" fontId="13" fillId="6" borderId="3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2" fillId="4" borderId="0" xfId="0" applyFont="1" applyFill="1" applyAlignment="1">
      <alignment horizontal="center" vertical="top" wrapText="1"/>
    </xf>
    <xf numFmtId="0" fontId="18" fillId="0" borderId="0" xfId="1"/>
    <xf numFmtId="0" fontId="5" fillId="6" borderId="3" xfId="1" applyFont="1" applyFill="1" applyBorder="1" applyAlignment="1">
      <alignment horizontal="center" vertical="top" wrapText="1"/>
    </xf>
    <xf numFmtId="0" fontId="3" fillId="5" borderId="2" xfId="10" applyFont="1" applyFill="1" applyBorder="1" applyAlignment="1">
      <alignment horizontal="center" vertical="distributed" wrapText="1"/>
    </xf>
    <xf numFmtId="10" fontId="3" fillId="5" borderId="4" xfId="8" applyNumberFormat="1" applyFont="1" applyFill="1" applyBorder="1" applyAlignment="1" applyProtection="1">
      <alignment horizontal="center" vertical="distributed" wrapText="1"/>
    </xf>
    <xf numFmtId="0" fontId="3" fillId="9" borderId="2" xfId="10" applyFont="1" applyFill="1" applyBorder="1" applyAlignment="1">
      <alignment horizontal="center" vertical="distributed" wrapText="1"/>
    </xf>
    <xf numFmtId="10" fontId="3" fillId="9" borderId="4" xfId="8" applyNumberFormat="1" applyFont="1" applyFill="1" applyBorder="1" applyAlignment="1" applyProtection="1">
      <alignment horizontal="center" vertical="distributed" wrapText="1"/>
    </xf>
    <xf numFmtId="0" fontId="12" fillId="0" borderId="3" xfId="1" applyFont="1" applyBorder="1" applyAlignment="1">
      <alignment horizontal="center" vertical="top" wrapText="1"/>
    </xf>
    <xf numFmtId="0" fontId="12" fillId="0" borderId="2" xfId="1" applyFont="1" applyBorder="1" applyAlignment="1">
      <alignment vertical="top"/>
    </xf>
    <xf numFmtId="0" fontId="12" fillId="0" borderId="4" xfId="1" applyFont="1" applyBorder="1" applyAlignment="1">
      <alignment vertical="top"/>
    </xf>
    <xf numFmtId="10" fontId="12" fillId="0" borderId="3" xfId="8" applyNumberFormat="1" applyFont="1" applyBorder="1" applyAlignment="1" applyProtection="1">
      <alignment horizontal="center" vertical="top" wrapText="1"/>
    </xf>
    <xf numFmtId="0" fontId="12" fillId="0" borderId="3" xfId="1" applyFont="1" applyBorder="1" applyAlignment="1">
      <alignment horizontal="left" vertical="top" wrapText="1"/>
    </xf>
    <xf numFmtId="0" fontId="3" fillId="6" borderId="2" xfId="10" applyFont="1" applyFill="1" applyBorder="1" applyAlignment="1">
      <alignment horizontal="center" vertical="distributed" wrapText="1"/>
    </xf>
    <xf numFmtId="10" fontId="3" fillId="6" borderId="4" xfId="8" applyNumberFormat="1" applyFont="1" applyFill="1" applyBorder="1" applyAlignment="1" applyProtection="1">
      <alignment horizontal="center" vertical="distributed" wrapText="1"/>
    </xf>
    <xf numFmtId="0" fontId="2" fillId="0" borderId="3" xfId="1" applyFont="1" applyBorder="1" applyAlignment="1">
      <alignment horizontal="center" vertical="top" wrapText="1"/>
    </xf>
    <xf numFmtId="0" fontId="2" fillId="0" borderId="2" xfId="1" applyFont="1" applyBorder="1" applyAlignment="1">
      <alignment vertical="top"/>
    </xf>
    <xf numFmtId="0" fontId="2" fillId="0" borderId="4" xfId="1" applyFont="1" applyBorder="1" applyAlignment="1">
      <alignment vertical="top"/>
    </xf>
    <xf numFmtId="10" fontId="2" fillId="0" borderId="3" xfId="8" applyNumberFormat="1" applyFont="1" applyBorder="1" applyAlignment="1" applyProtection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2" xfId="1" applyFont="1" applyBorder="1" applyAlignment="1">
      <alignment vertical="top"/>
    </xf>
    <xf numFmtId="0" fontId="3" fillId="0" borderId="4" xfId="1" applyFont="1" applyBorder="1" applyAlignment="1">
      <alignment vertical="top"/>
    </xf>
    <xf numFmtId="10" fontId="3" fillId="0" borderId="3" xfId="8" applyNumberFormat="1" applyFont="1" applyBorder="1" applyAlignment="1" applyProtection="1">
      <alignment horizontal="center" vertical="top" wrapText="1"/>
    </xf>
    <xf numFmtId="0" fontId="3" fillId="4" borderId="0" xfId="0" applyFont="1" applyFill="1" applyAlignment="1">
      <alignment vertical="top" wrapText="1"/>
    </xf>
    <xf numFmtId="0" fontId="3" fillId="4" borderId="0" xfId="0" applyFont="1" applyFill="1" applyBorder="1" applyAlignment="1">
      <alignment wrapText="1"/>
    </xf>
    <xf numFmtId="10" fontId="15" fillId="5" borderId="6" xfId="8" applyNumberFormat="1" applyFont="1" applyFill="1" applyBorder="1" applyAlignment="1" applyProtection="1">
      <alignment horizontal="right" vertical="top" wrapText="1"/>
    </xf>
    <xf numFmtId="10" fontId="16" fillId="5" borderId="6" xfId="8" applyNumberFormat="1" applyFont="1" applyFill="1" applyBorder="1" applyAlignment="1" applyProtection="1">
      <alignment horizontal="right" vertical="top" wrapText="1"/>
    </xf>
    <xf numFmtId="166" fontId="11" fillId="5" borderId="7" xfId="9" applyFont="1" applyFill="1" applyBorder="1" applyAlignment="1" applyProtection="1">
      <alignment horizontal="right" vertical="top" wrapText="1"/>
    </xf>
    <xf numFmtId="166" fontId="3" fillId="5" borderId="7" xfId="9" applyFont="1" applyFill="1" applyBorder="1" applyAlignment="1" applyProtection="1">
      <alignment horizontal="right" vertical="top" wrapText="1"/>
    </xf>
    <xf numFmtId="10" fontId="17" fillId="0" borderId="6" xfId="8" applyNumberFormat="1" applyFont="1" applyBorder="1" applyAlignment="1" applyProtection="1">
      <alignment horizontal="right" vertical="top" wrapText="1"/>
    </xf>
    <xf numFmtId="166" fontId="2" fillId="0" borderId="7" xfId="9" applyFont="1" applyBorder="1" applyAlignment="1" applyProtection="1">
      <alignment horizontal="right" vertical="top" wrapText="1"/>
    </xf>
    <xf numFmtId="10" fontId="15" fillId="8" borderId="6" xfId="8" applyNumberFormat="1" applyFont="1" applyFill="1" applyBorder="1" applyAlignment="1" applyProtection="1">
      <alignment horizontal="right" vertical="top" wrapText="1"/>
    </xf>
    <xf numFmtId="10" fontId="16" fillId="8" borderId="6" xfId="8" applyNumberFormat="1" applyFont="1" applyFill="1" applyBorder="1" applyAlignment="1" applyProtection="1">
      <alignment horizontal="right" vertical="top" wrapText="1"/>
    </xf>
    <xf numFmtId="166" fontId="11" fillId="8" borderId="7" xfId="9" applyFont="1" applyFill="1" applyBorder="1" applyAlignment="1" applyProtection="1">
      <alignment horizontal="right" vertical="top" wrapText="1"/>
    </xf>
    <xf numFmtId="166" fontId="3" fillId="8" borderId="7" xfId="9" applyFont="1" applyFill="1" applyBorder="1" applyAlignment="1" applyProtection="1">
      <alignment horizontal="right" vertical="top" wrapText="1"/>
    </xf>
    <xf numFmtId="10" fontId="3" fillId="4" borderId="0" xfId="8" applyNumberFormat="1" applyFont="1" applyFill="1" applyBorder="1" applyAlignment="1" applyProtection="1">
      <alignment horizontal="right" vertical="top" wrapText="1"/>
    </xf>
    <xf numFmtId="4" fontId="3" fillId="4" borderId="0" xfId="0" applyNumberFormat="1" applyFont="1" applyFill="1" applyAlignment="1">
      <alignment horizontal="right" vertical="top" wrapText="1"/>
    </xf>
    <xf numFmtId="166" fontId="3" fillId="4" borderId="0" xfId="9" applyFont="1" applyFill="1" applyBorder="1" applyAlignment="1" applyProtection="1">
      <alignment horizontal="right" vertical="top" wrapText="1"/>
    </xf>
    <xf numFmtId="0" fontId="3" fillId="9" borderId="3" xfId="0" applyFont="1" applyFill="1" applyBorder="1" applyAlignment="1">
      <alignment horizontal="right" vertical="top" wrapText="1"/>
    </xf>
    <xf numFmtId="166" fontId="3" fillId="9" borderId="3" xfId="9" applyFont="1" applyFill="1" applyBorder="1" applyAlignment="1" applyProtection="1">
      <alignment horizontal="right" vertical="top" wrapText="1"/>
    </xf>
    <xf numFmtId="0" fontId="11" fillId="8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4" fontId="9" fillId="0" borderId="3" xfId="0" applyNumberFormat="1" applyFont="1" applyFill="1" applyBorder="1" applyAlignment="1">
      <alignment horizontal="right" vertical="center" wrapText="1"/>
    </xf>
    <xf numFmtId="4" fontId="10" fillId="0" borderId="3" xfId="0" applyNumberFormat="1" applyFont="1" applyFill="1" applyBorder="1" applyAlignment="1">
      <alignment horizontal="right" vertical="center" wrapText="1"/>
    </xf>
    <xf numFmtId="0" fontId="2" fillId="0" borderId="0" xfId="0" applyFont="1" applyFill="1"/>
    <xf numFmtId="0" fontId="6" fillId="5" borderId="3" xfId="0" applyFont="1" applyFill="1" applyBorder="1" applyAlignment="1">
      <alignment horizontal="left" vertical="top" wrapText="1"/>
    </xf>
    <xf numFmtId="0" fontId="20" fillId="0" borderId="8" xfId="6" applyFont="1" applyBorder="1"/>
    <xf numFmtId="0" fontId="20" fillId="0" borderId="9" xfId="6" applyFont="1" applyBorder="1"/>
    <xf numFmtId="0" fontId="3" fillId="5" borderId="10" xfId="6" applyFont="1" applyFill="1" applyBorder="1" applyAlignment="1">
      <alignment horizontal="center"/>
    </xf>
    <xf numFmtId="0" fontId="8" fillId="5" borderId="11" xfId="5" applyFont="1" applyFill="1" applyBorder="1" applyAlignment="1">
      <alignment vertical="distributed" wrapText="1"/>
    </xf>
    <xf numFmtId="0" fontId="2" fillId="0" borderId="12" xfId="6" applyFont="1" applyBorder="1" applyAlignment="1">
      <alignment horizontal="center"/>
    </xf>
    <xf numFmtId="0" fontId="2" fillId="0" borderId="13" xfId="6" applyFont="1" applyBorder="1" applyAlignment="1">
      <alignment horizontal="justify" vertical="distributed" wrapText="1"/>
    </xf>
    <xf numFmtId="0" fontId="2" fillId="0" borderId="14" xfId="6" applyFont="1" applyBorder="1" applyAlignment="1">
      <alignment horizontal="center"/>
    </xf>
    <xf numFmtId="0" fontId="2" fillId="0" borderId="15" xfId="6" applyFont="1" applyBorder="1" applyAlignment="1">
      <alignment horizontal="justify" vertical="distributed" wrapText="1"/>
    </xf>
    <xf numFmtId="0" fontId="19" fillId="0" borderId="16" xfId="6" applyBorder="1"/>
    <xf numFmtId="0" fontId="19" fillId="0" borderId="17" xfId="6" applyBorder="1"/>
    <xf numFmtId="0" fontId="3" fillId="5" borderId="12" xfId="6" applyFont="1" applyFill="1" applyBorder="1" applyAlignment="1">
      <alignment horizontal="center"/>
    </xf>
    <xf numFmtId="0" fontId="8" fillId="5" borderId="13" xfId="5" applyFont="1" applyFill="1" applyBorder="1" applyAlignment="1">
      <alignment vertical="distributed" wrapText="1"/>
    </xf>
    <xf numFmtId="0" fontId="3" fillId="5" borderId="12" xfId="0" applyFont="1" applyFill="1" applyBorder="1" applyAlignment="1">
      <alignment horizontal="center"/>
    </xf>
    <xf numFmtId="0" fontId="8" fillId="5" borderId="13" xfId="3" applyFont="1" applyFill="1" applyBorder="1" applyAlignment="1">
      <alignment vertical="distributed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justify" vertical="distributed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justify" vertical="distributed" wrapText="1"/>
    </xf>
    <xf numFmtId="0" fontId="9" fillId="0" borderId="8" xfId="4" applyFont="1" applyBorder="1" applyAlignment="1">
      <alignment horizontal="left" vertical="center"/>
    </xf>
    <xf numFmtId="0" fontId="9" fillId="0" borderId="9" xfId="4" applyFont="1" applyBorder="1" applyAlignment="1">
      <alignment horizontal="center" vertical="center"/>
    </xf>
    <xf numFmtId="0" fontId="9" fillId="0" borderId="20" xfId="4" applyFont="1" applyBorder="1" applyAlignment="1">
      <alignment horizontal="left" vertical="center"/>
    </xf>
    <xf numFmtId="0" fontId="8" fillId="0" borderId="20" xfId="0" applyFont="1" applyBorder="1" applyAlignment="1">
      <alignment horizontal="justify" vertical="center"/>
    </xf>
    <xf numFmtId="4" fontId="2" fillId="0" borderId="21" xfId="0" applyNumberFormat="1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justify" vertical="center"/>
    </xf>
    <xf numFmtId="0" fontId="9" fillId="0" borderId="21" xfId="4" applyFont="1" applyBorder="1" applyAlignment="1">
      <alignment horizontal="left" vertical="center"/>
    </xf>
    <xf numFmtId="0" fontId="2" fillId="0" borderId="16" xfId="3" applyFont="1" applyBorder="1" applyAlignment="1">
      <alignment horizontal="left" vertical="center"/>
    </xf>
    <xf numFmtId="0" fontId="9" fillId="0" borderId="17" xfId="4" applyFont="1" applyBorder="1" applyAlignment="1">
      <alignment horizontal="left" vertical="center"/>
    </xf>
    <xf numFmtId="0" fontId="2" fillId="0" borderId="8" xfId="3" applyFont="1" applyBorder="1" applyAlignment="1">
      <alignment horizontal="left" vertical="center"/>
    </xf>
    <xf numFmtId="0" fontId="9" fillId="0" borderId="9" xfId="4" applyFont="1" applyBorder="1" applyAlignment="1">
      <alignment horizontal="justify" vertical="center"/>
    </xf>
    <xf numFmtId="0" fontId="8" fillId="0" borderId="23" xfId="4" applyFont="1" applyBorder="1" applyAlignment="1">
      <alignment horizontal="center" vertical="center"/>
    </xf>
    <xf numFmtId="0" fontId="9" fillId="0" borderId="20" xfId="0" applyFont="1" applyBorder="1" applyAlignment="1">
      <alignment vertical="center" wrapText="1"/>
    </xf>
    <xf numFmtId="0" fontId="9" fillId="0" borderId="22" xfId="0" applyFont="1" applyBorder="1" applyAlignment="1">
      <alignment vertical="center"/>
    </xf>
    <xf numFmtId="164" fontId="8" fillId="0" borderId="22" xfId="0" applyNumberFormat="1" applyFont="1" applyBorder="1" applyAlignment="1">
      <alignment horizontal="center" vertical="center"/>
    </xf>
    <xf numFmtId="17" fontId="9" fillId="0" borderId="8" xfId="4" applyNumberFormat="1" applyFont="1" applyBorder="1" applyAlignment="1">
      <alignment horizontal="left" vertical="center"/>
    </xf>
    <xf numFmtId="164" fontId="8" fillId="0" borderId="23" xfId="4" applyNumberFormat="1" applyFont="1" applyBorder="1" applyAlignment="1">
      <alignment horizontal="center" vertical="center"/>
    </xf>
    <xf numFmtId="0" fontId="9" fillId="0" borderId="21" xfId="4" applyFont="1" applyBorder="1" applyAlignment="1">
      <alignment horizontal="center" vertical="center"/>
    </xf>
    <xf numFmtId="0" fontId="9" fillId="0" borderId="9" xfId="4" applyFont="1" applyBorder="1" applyAlignment="1">
      <alignment horizontal="left" vertical="center"/>
    </xf>
    <xf numFmtId="17" fontId="9" fillId="0" borderId="21" xfId="4" applyNumberFormat="1" applyFont="1" applyBorder="1" applyAlignment="1">
      <alignment horizontal="center" vertical="center"/>
    </xf>
    <xf numFmtId="17" fontId="9" fillId="0" borderId="21" xfId="4" applyNumberFormat="1" applyFont="1" applyBorder="1" applyAlignment="1">
      <alignment horizontal="left" vertical="center"/>
    </xf>
    <xf numFmtId="164" fontId="8" fillId="0" borderId="22" xfId="4" applyNumberFormat="1" applyFont="1" applyBorder="1" applyAlignment="1">
      <alignment horizontal="center" vertical="center"/>
    </xf>
    <xf numFmtId="0" fontId="2" fillId="0" borderId="8" xfId="4" applyFont="1" applyBorder="1" applyAlignment="1">
      <alignment horizontal="left" vertical="center"/>
    </xf>
    <xf numFmtId="0" fontId="2" fillId="0" borderId="20" xfId="0" applyFont="1" applyBorder="1" applyAlignment="1">
      <alignment vertical="center" wrapText="1"/>
    </xf>
    <xf numFmtId="0" fontId="3" fillId="0" borderId="23" xfId="4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17" fontId="2" fillId="0" borderId="8" xfId="4" applyNumberFormat="1" applyFont="1" applyBorder="1" applyAlignment="1">
      <alignment horizontal="left" vertical="center"/>
    </xf>
    <xf numFmtId="164" fontId="3" fillId="0" borderId="23" xfId="4" applyNumberFormat="1" applyFon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6" fillId="10" borderId="3" xfId="1" applyFont="1" applyFill="1" applyBorder="1" applyAlignment="1">
      <alignment horizontal="left" vertical="center" wrapText="1"/>
    </xf>
    <xf numFmtId="0" fontId="6" fillId="10" borderId="3" xfId="1" applyFont="1" applyFill="1" applyBorder="1" applyAlignment="1">
      <alignment horizontal="center" vertical="center" wrapText="1"/>
    </xf>
    <xf numFmtId="3" fontId="6" fillId="10" borderId="3" xfId="1" applyNumberFormat="1" applyFont="1" applyFill="1" applyBorder="1" applyAlignment="1">
      <alignment horizontal="right" vertical="center" wrapText="1"/>
    </xf>
    <xf numFmtId="4" fontId="6" fillId="10" borderId="3" xfId="1" applyNumberFormat="1" applyFont="1" applyFill="1" applyBorder="1" applyAlignment="1">
      <alignment horizontal="right" vertical="center" wrapText="1"/>
    </xf>
    <xf numFmtId="0" fontId="23" fillId="0" borderId="8" xfId="4" applyFont="1" applyBorder="1" applyAlignment="1">
      <alignment horizontal="left" vertical="top"/>
    </xf>
    <xf numFmtId="0" fontId="23" fillId="0" borderId="20" xfId="4" applyFont="1" applyBorder="1" applyAlignment="1">
      <alignment horizontal="left" vertical="top"/>
    </xf>
    <xf numFmtId="0" fontId="24" fillId="0" borderId="0" xfId="2" applyFont="1"/>
    <xf numFmtId="0" fontId="25" fillId="0" borderId="23" xfId="4" applyFont="1" applyBorder="1" applyAlignment="1">
      <alignment horizontal="center" vertical="top"/>
    </xf>
    <xf numFmtId="0" fontId="25" fillId="0" borderId="22" xfId="2" applyFont="1" applyBorder="1" applyAlignment="1">
      <alignment horizontal="center" vertical="top"/>
    </xf>
    <xf numFmtId="17" fontId="23" fillId="0" borderId="16" xfId="4" applyNumberFormat="1" applyFont="1" applyBorder="1" applyAlignment="1">
      <alignment horizontal="left" vertical="top"/>
    </xf>
    <xf numFmtId="0" fontId="23" fillId="0" borderId="26" xfId="4" applyFont="1" applyBorder="1" applyAlignment="1">
      <alignment horizontal="left" vertical="top"/>
    </xf>
    <xf numFmtId="14" fontId="25" fillId="0" borderId="22" xfId="4" applyNumberFormat="1" applyFont="1" applyBorder="1" applyAlignment="1">
      <alignment horizontal="center" vertical="top"/>
    </xf>
    <xf numFmtId="0" fontId="28" fillId="0" borderId="0" xfId="2" applyFont="1" applyFill="1" applyBorder="1" applyAlignment="1">
      <alignment horizontal="center" vertical="top" wrapText="1"/>
    </xf>
    <xf numFmtId="0" fontId="19" fillId="0" borderId="0" xfId="2"/>
    <xf numFmtId="0" fontId="27" fillId="11" borderId="3" xfId="2" applyFont="1" applyFill="1" applyBorder="1" applyAlignment="1">
      <alignment horizontal="center" vertical="top" wrapText="1"/>
    </xf>
    <xf numFmtId="0" fontId="27" fillId="0" borderId="0" xfId="2" applyFont="1" applyFill="1" applyBorder="1" applyAlignment="1">
      <alignment horizontal="center" vertical="top" wrapText="1"/>
    </xf>
    <xf numFmtId="0" fontId="29" fillId="3" borderId="3" xfId="2" applyFont="1" applyFill="1" applyBorder="1" applyAlignment="1">
      <alignment horizontal="justify" vertical="top" wrapText="1"/>
    </xf>
    <xf numFmtId="0" fontId="29" fillId="3" borderId="3" xfId="2" applyFont="1" applyFill="1" applyBorder="1" applyAlignment="1">
      <alignment horizontal="center" vertical="top" wrapText="1"/>
    </xf>
    <xf numFmtId="0" fontId="31" fillId="3" borderId="3" xfId="2" applyFont="1" applyFill="1" applyBorder="1" applyAlignment="1">
      <alignment horizontal="center" vertical="top" wrapText="1"/>
    </xf>
    <xf numFmtId="0" fontId="30" fillId="3" borderId="0" xfId="2" applyFont="1" applyFill="1" applyBorder="1" applyAlignment="1">
      <alignment horizontal="center" vertical="top" wrapText="1"/>
    </xf>
    <xf numFmtId="0" fontId="30" fillId="0" borderId="0" xfId="2" applyFont="1"/>
    <xf numFmtId="0" fontId="32" fillId="0" borderId="0" xfId="2" applyFont="1" applyAlignment="1">
      <alignment vertical="center" wrapText="1"/>
    </xf>
    <xf numFmtId="0" fontId="33" fillId="0" borderId="3" xfId="2" applyFont="1" applyBorder="1" applyAlignment="1">
      <alignment horizontal="center" vertical="top"/>
    </xf>
    <xf numFmtId="0" fontId="33" fillId="0" borderId="3" xfId="2" applyFont="1" applyBorder="1" applyAlignment="1">
      <alignment horizontal="center" vertical="top" wrapText="1"/>
    </xf>
    <xf numFmtId="0" fontId="34" fillId="6" borderId="3" xfId="1" applyFont="1" applyFill="1" applyBorder="1" applyAlignment="1">
      <alignment horizontal="center" vertical="top" wrapText="1"/>
    </xf>
    <xf numFmtId="0" fontId="5" fillId="12" borderId="3" xfId="1" applyFont="1" applyFill="1" applyBorder="1" applyAlignment="1">
      <alignment horizontal="center" vertical="center" wrapText="1"/>
    </xf>
    <xf numFmtId="0" fontId="5" fillId="12" borderId="3" xfId="1" applyFont="1" applyFill="1" applyBorder="1" applyAlignment="1">
      <alignment horizontal="center" vertical="top" wrapText="1"/>
    </xf>
    <xf numFmtId="165" fontId="6" fillId="5" borderId="3" xfId="1" applyNumberFormat="1" applyFont="1" applyFill="1" applyBorder="1" applyAlignment="1">
      <alignment horizontal="right" vertical="center" wrapText="1"/>
    </xf>
    <xf numFmtId="10" fontId="6" fillId="2" borderId="6" xfId="1" applyNumberFormat="1" applyFont="1" applyFill="1" applyBorder="1" applyAlignment="1">
      <alignment vertical="center" wrapText="1"/>
    </xf>
    <xf numFmtId="4" fontId="6" fillId="2" borderId="7" xfId="1" applyNumberFormat="1" applyFont="1" applyFill="1" applyBorder="1" applyAlignment="1">
      <alignment horizontal="right" vertical="center" wrapText="1"/>
    </xf>
    <xf numFmtId="10" fontId="35" fillId="2" borderId="6" xfId="1" applyNumberFormat="1" applyFont="1" applyFill="1" applyBorder="1" applyAlignment="1">
      <alignment vertical="center" wrapText="1"/>
    </xf>
    <xf numFmtId="10" fontId="36" fillId="0" borderId="6" xfId="7" applyNumberFormat="1" applyFont="1" applyBorder="1" applyAlignment="1">
      <alignment horizontal="right" vertical="center" wrapText="1"/>
    </xf>
    <xf numFmtId="166" fontId="37" fillId="0" borderId="7" xfId="9" applyFont="1" applyBorder="1" applyAlignment="1">
      <alignment horizontal="right" vertical="center" wrapText="1"/>
    </xf>
    <xf numFmtId="10" fontId="15" fillId="13" borderId="6" xfId="8" applyNumberFormat="1" applyFont="1" applyFill="1" applyBorder="1" applyAlignment="1" applyProtection="1">
      <alignment horizontal="right" vertical="top" wrapText="1"/>
    </xf>
    <xf numFmtId="10" fontId="16" fillId="13" borderId="6" xfId="8" applyNumberFormat="1" applyFont="1" applyFill="1" applyBorder="1" applyAlignment="1" applyProtection="1">
      <alignment horizontal="right" vertical="top" wrapText="1"/>
    </xf>
    <xf numFmtId="166" fontId="11" fillId="13" borderId="7" xfId="9" applyFont="1" applyFill="1" applyBorder="1" applyAlignment="1" applyProtection="1">
      <alignment horizontal="right" vertical="top" wrapText="1"/>
    </xf>
    <xf numFmtId="166" fontId="3" fillId="13" borderId="7" xfId="9" applyFont="1" applyFill="1" applyBorder="1" applyAlignment="1" applyProtection="1">
      <alignment horizontal="right" vertical="top" wrapText="1"/>
    </xf>
    <xf numFmtId="0" fontId="13" fillId="12" borderId="3" xfId="0" applyFont="1" applyFill="1" applyBorder="1" applyAlignment="1">
      <alignment horizontal="center" vertical="center" wrapText="1"/>
    </xf>
    <xf numFmtId="0" fontId="13" fillId="12" borderId="3" xfId="0" applyFont="1" applyFill="1" applyBorder="1" applyAlignment="1">
      <alignment horizontal="center" vertical="top" wrapText="1"/>
    </xf>
    <xf numFmtId="4" fontId="2" fillId="0" borderId="3" xfId="0" applyNumberFormat="1" applyFont="1" applyFill="1" applyBorder="1" applyAlignment="1">
      <alignment horizontal="right" vertical="center" wrapText="1"/>
    </xf>
    <xf numFmtId="0" fontId="13" fillId="14" borderId="27" xfId="6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 wrapText="1"/>
    </xf>
    <xf numFmtId="0" fontId="0" fillId="0" borderId="27" xfId="0" applyBorder="1" applyAlignment="1">
      <alignment horizontal="center" vertical="center"/>
    </xf>
    <xf numFmtId="166" fontId="11" fillId="6" borderId="0" xfId="9" applyFont="1" applyFill="1" applyBorder="1" applyAlignment="1" applyProtection="1">
      <alignment horizontal="center" vertical="top" wrapText="1"/>
    </xf>
    <xf numFmtId="0" fontId="11" fillId="6" borderId="1" xfId="0" applyFont="1" applyFill="1" applyBorder="1" applyAlignment="1">
      <alignment horizontal="center" vertical="top" wrapText="1"/>
    </xf>
    <xf numFmtId="9" fontId="11" fillId="6" borderId="1" xfId="8" applyFont="1" applyFill="1" applyBorder="1" applyAlignment="1" applyProtection="1">
      <alignment horizontal="center" vertical="top" wrapText="1"/>
    </xf>
    <xf numFmtId="0" fontId="8" fillId="0" borderId="23" xfId="4" applyFont="1" applyBorder="1" applyAlignment="1">
      <alignment horizontal="center" vertical="center"/>
    </xf>
    <xf numFmtId="0" fontId="8" fillId="0" borderId="26" xfId="3" applyFont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 wrapText="1"/>
    </xf>
    <xf numFmtId="0" fontId="8" fillId="0" borderId="22" xfId="3" applyFont="1" applyBorder="1" applyAlignment="1">
      <alignment horizontal="center" vertical="center"/>
    </xf>
    <xf numFmtId="0" fontId="8" fillId="0" borderId="22" xfId="4" applyFont="1" applyBorder="1" applyAlignment="1">
      <alignment horizontal="center" vertical="center"/>
    </xf>
    <xf numFmtId="17" fontId="9" fillId="0" borderId="20" xfId="4" applyNumberFormat="1" applyFont="1" applyBorder="1" applyAlignment="1">
      <alignment horizontal="justify" vertical="center"/>
    </xf>
    <xf numFmtId="0" fontId="8" fillId="0" borderId="20" xfId="3" applyFont="1" applyBorder="1" applyAlignment="1">
      <alignment horizontal="center" vertical="center"/>
    </xf>
    <xf numFmtId="164" fontId="8" fillId="0" borderId="23" xfId="3" applyNumberFormat="1" applyFont="1" applyBorder="1" applyAlignment="1">
      <alignment horizontal="center" vertical="center"/>
    </xf>
    <xf numFmtId="164" fontId="8" fillId="0" borderId="22" xfId="4" applyNumberFormat="1" applyFont="1" applyBorder="1" applyAlignment="1">
      <alignment horizontal="center" vertical="center"/>
    </xf>
    <xf numFmtId="0" fontId="7" fillId="4" borderId="19" xfId="0" applyFont="1" applyFill="1" applyBorder="1" applyAlignment="1">
      <alignment horizontal="center" wrapText="1"/>
    </xf>
    <xf numFmtId="0" fontId="23" fillId="0" borderId="8" xfId="2" applyFont="1" applyBorder="1" applyAlignment="1">
      <alignment horizontal="left" vertical="top"/>
    </xf>
    <xf numFmtId="0" fontId="23" fillId="0" borderId="21" xfId="2" applyFont="1" applyBorder="1" applyAlignment="1">
      <alignment horizontal="left" vertical="top"/>
    </xf>
    <xf numFmtId="0" fontId="23" fillId="0" borderId="9" xfId="2" applyFont="1" applyBorder="1" applyAlignment="1">
      <alignment horizontal="left" vertical="top"/>
    </xf>
    <xf numFmtId="0" fontId="25" fillId="0" borderId="23" xfId="2" applyFont="1" applyBorder="1" applyAlignment="1">
      <alignment horizontal="center" vertical="top"/>
    </xf>
    <xf numFmtId="0" fontId="25" fillId="0" borderId="24" xfId="2" applyFont="1" applyBorder="1" applyAlignment="1">
      <alignment horizontal="center" vertical="top"/>
    </xf>
    <xf numFmtId="0" fontId="25" fillId="0" borderId="25" xfId="2" applyFont="1" applyBorder="1" applyAlignment="1">
      <alignment horizontal="center" vertical="top"/>
    </xf>
    <xf numFmtId="0" fontId="23" fillId="0" borderId="8" xfId="2" applyFont="1" applyBorder="1" applyAlignment="1">
      <alignment horizontal="justify" vertical="top"/>
    </xf>
    <xf numFmtId="0" fontId="23" fillId="0" borderId="21" xfId="2" applyFont="1" applyBorder="1" applyAlignment="1">
      <alignment horizontal="justify" vertical="top"/>
    </xf>
    <xf numFmtId="0" fontId="23" fillId="0" borderId="9" xfId="2" applyFont="1" applyBorder="1" applyAlignment="1">
      <alignment horizontal="justify" vertical="top"/>
    </xf>
    <xf numFmtId="0" fontId="23" fillId="0" borderId="23" xfId="2" applyFont="1" applyBorder="1" applyAlignment="1">
      <alignment horizontal="justify" vertical="top"/>
    </xf>
    <xf numFmtId="0" fontId="23" fillId="0" borderId="24" xfId="2" applyFont="1" applyBorder="1" applyAlignment="1">
      <alignment horizontal="justify" vertical="top"/>
    </xf>
    <xf numFmtId="0" fontId="23" fillId="0" borderId="25" xfId="2" applyFont="1" applyBorder="1" applyAlignment="1">
      <alignment horizontal="justify" vertical="top"/>
    </xf>
    <xf numFmtId="17" fontId="23" fillId="0" borderId="8" xfId="2" applyNumberFormat="1" applyFont="1" applyBorder="1" applyAlignment="1">
      <alignment horizontal="left" vertical="top"/>
    </xf>
    <xf numFmtId="0" fontId="26" fillId="3" borderId="0" xfId="2" applyFont="1" applyFill="1" applyAlignment="1">
      <alignment horizontal="center" wrapText="1"/>
    </xf>
    <xf numFmtId="0" fontId="24" fillId="0" borderId="0" xfId="2" applyFont="1"/>
    <xf numFmtId="0" fontId="27" fillId="11" borderId="3" xfId="2" applyFont="1" applyFill="1" applyBorder="1" applyAlignment="1">
      <alignment horizontal="center" vertical="center" wrapText="1"/>
    </xf>
    <xf numFmtId="0" fontId="27" fillId="11" borderId="3" xfId="2" applyFont="1" applyFill="1" applyBorder="1" applyAlignment="1">
      <alignment horizontal="center" vertical="top" wrapText="1"/>
    </xf>
    <xf numFmtId="0" fontId="3" fillId="6" borderId="18" xfId="10" applyFont="1" applyFill="1" applyBorder="1" applyAlignment="1">
      <alignment horizontal="justify" vertical="distributed" wrapText="1"/>
    </xf>
    <xf numFmtId="0" fontId="3" fillId="5" borderId="18" xfId="10" applyFont="1" applyFill="1" applyBorder="1" applyAlignment="1">
      <alignment horizontal="justify" vertical="distributed" wrapText="1"/>
    </xf>
    <xf numFmtId="0" fontId="3" fillId="9" borderId="18" xfId="10" applyFont="1" applyFill="1" applyBorder="1" applyAlignment="1">
      <alignment horizontal="justify" vertical="distributed" wrapText="1"/>
    </xf>
    <xf numFmtId="0" fontId="14" fillId="0" borderId="19" xfId="1" applyFont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top"/>
    </xf>
    <xf numFmtId="0" fontId="3" fillId="6" borderId="2" xfId="10" applyFont="1" applyFill="1" applyBorder="1" applyAlignment="1">
      <alignment horizontal="center" vertical="distributed" wrapText="1"/>
    </xf>
    <xf numFmtId="0" fontId="3" fillId="9" borderId="3" xfId="10" applyFont="1" applyFill="1" applyBorder="1" applyAlignment="1">
      <alignment horizontal="center" vertical="distributed" wrapText="1"/>
    </xf>
    <xf numFmtId="0" fontId="14" fillId="0" borderId="19" xfId="10" applyFont="1" applyBorder="1" applyAlignment="1">
      <alignment horizontal="center" vertical="center"/>
    </xf>
    <xf numFmtId="0" fontId="6" fillId="10" borderId="6" xfId="1" applyFont="1" applyFill="1" applyBorder="1" applyAlignment="1">
      <alignment vertical="center" wrapText="1"/>
    </xf>
    <xf numFmtId="0" fontId="6" fillId="10" borderId="7" xfId="1" applyFont="1" applyFill="1" applyBorder="1" applyAlignment="1">
      <alignment vertical="center" wrapText="1"/>
    </xf>
    <xf numFmtId="0" fontId="11" fillId="5" borderId="3" xfId="0" applyFont="1" applyFill="1" applyBorder="1" applyAlignment="1">
      <alignment horizontal="justify" vertical="center" wrapText="1"/>
    </xf>
    <xf numFmtId="0" fontId="11" fillId="5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  <xf numFmtId="0" fontId="11" fillId="8" borderId="3" xfId="0" applyFont="1" applyFill="1" applyBorder="1" applyAlignment="1">
      <alignment horizontal="justify" vertical="center" wrapText="1"/>
    </xf>
    <xf numFmtId="0" fontId="3" fillId="8" borderId="3" xfId="0" applyFont="1" applyFill="1" applyBorder="1" applyAlignment="1">
      <alignment horizontal="justify" vertical="center" wrapText="1"/>
    </xf>
    <xf numFmtId="0" fontId="3" fillId="4" borderId="29" xfId="0" applyFont="1" applyFill="1" applyBorder="1" applyAlignment="1">
      <alignment horizontal="right" vertical="top" wrapText="1"/>
    </xf>
    <xf numFmtId="0" fontId="3" fillId="4" borderId="28" xfId="0" applyFont="1" applyFill="1" applyBorder="1" applyAlignment="1">
      <alignment horizontal="right" vertical="top" wrapText="1"/>
    </xf>
    <xf numFmtId="0" fontId="3" fillId="4" borderId="0" xfId="0" applyFont="1" applyFill="1" applyBorder="1" applyAlignment="1">
      <alignment horizontal="right" vertical="top" wrapText="1"/>
    </xf>
    <xf numFmtId="0" fontId="3" fillId="9" borderId="3" xfId="0" applyFont="1" applyFill="1" applyBorder="1" applyAlignment="1">
      <alignment horizontal="righ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1"/>
    <cellStyle name="Normal 3" xfId="2"/>
    <cellStyle name="Normal_Orç 041_2009 Adaptação Copa PJ Ceilândia" xfId="3"/>
    <cellStyle name="Normal_Orç 041_2009 Adaptação Copa PJ Ceilândia_Orçamento Sintético" xfId="4"/>
    <cellStyle name="Normal_Orç 041_2009 Adaptação Copa PJ Ceilândia_Plan1" xfId="5"/>
    <cellStyle name="Normal_Plan1_1 2" xfId="6"/>
    <cellStyle name="Porcentagem" xfId="7" builtinId="5"/>
    <cellStyle name="Porcentagem 2" xfId="8"/>
    <cellStyle name="Separador de milhares" xfId="9" builtinId="3"/>
    <cellStyle name="Texto Explicativo 2" xfId="10"/>
  </cellStyles>
  <dxfs count="488"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rgb="FFD8ECF6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rgb="FFD8ECF6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rgb="FFD8ECF6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rgb="FFD8ECF6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rgb="FFD8ECF6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rgb="FFD8ECF6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rgb="FFD8ECF6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rgb="FFD8ECF6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rgb="FFD8ECF6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rgb="FFD8ECF6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rgb="FFD8ECF6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rgb="FFD8ECF6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rgb="FFD8ECF6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rgb="FFD8ECF6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rgb="FFD8ECF6"/>
        <name val="Arial"/>
        <scheme val="none"/>
      </font>
    </dxf>
    <dxf>
      <font>
        <color theme="5" tint="0.79998168889431442"/>
      </font>
    </dxf>
    <dxf>
      <font>
        <color theme="5" tint="0.79998168889431442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rgb="FFD8ECF6"/>
        <name val="Arial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rgb="FFD8ECF6"/>
        <name val="Arial"/>
        <scheme val="none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2F2F2"/>
      </font>
    </dxf>
    <dxf>
      <font>
        <color rgb="FFF2F2F2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FF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2F2F2"/>
      <rgbColor rgb="00DAEEF3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8ECF6"/>
      <rgbColor rgb="00EFEFEF"/>
      <rgbColor rgb="00DAE3F3"/>
      <rgbColor rgb="00DBDBDB"/>
      <rgbColor rgb="00FF99CC"/>
      <rgbColor rgb="00CC99FF"/>
      <rgbColor rgb="00D9D9D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3"/>
  <sheetViews>
    <sheetView showGridLines="0" tabSelected="1" zoomScaleNormal="100" workbookViewId="0">
      <selection activeCell="B9" sqref="B9"/>
    </sheetView>
  </sheetViews>
  <sheetFormatPr defaultColWidth="8.625" defaultRowHeight="14.25"/>
  <cols>
    <col min="1" max="1" width="6" customWidth="1"/>
    <col min="2" max="2" width="73.75" customWidth="1"/>
  </cols>
  <sheetData>
    <row r="1" spans="1:2">
      <c r="A1" s="198" t="s">
        <v>660</v>
      </c>
      <c r="B1" s="198"/>
    </row>
    <row r="2" spans="1:2">
      <c r="A2" s="103"/>
      <c r="B2" s="104"/>
    </row>
    <row r="3" spans="1:2">
      <c r="A3" s="105"/>
      <c r="B3" s="106" t="s">
        <v>661</v>
      </c>
    </row>
    <row r="4" spans="1:2" ht="33.75">
      <c r="A4" s="107">
        <v>1</v>
      </c>
      <c r="B4" s="108" t="s">
        <v>662</v>
      </c>
    </row>
    <row r="5" spans="1:2">
      <c r="A5" s="107">
        <v>2</v>
      </c>
      <c r="B5" s="108" t="s">
        <v>663</v>
      </c>
    </row>
    <row r="6" spans="1:2" ht="22.5">
      <c r="A6" s="107" t="s">
        <v>664</v>
      </c>
      <c r="B6" s="108" t="s">
        <v>665</v>
      </c>
    </row>
    <row r="7" spans="1:2">
      <c r="A7" s="107" t="s">
        <v>666</v>
      </c>
      <c r="B7" s="108" t="s">
        <v>667</v>
      </c>
    </row>
    <row r="8" spans="1:2" ht="22.5">
      <c r="A8" s="107" t="s">
        <v>668</v>
      </c>
      <c r="B8" s="108" t="s">
        <v>669</v>
      </c>
    </row>
    <row r="9" spans="1:2">
      <c r="A9" s="107" t="s">
        <v>670</v>
      </c>
      <c r="B9" s="108" t="s">
        <v>716</v>
      </c>
    </row>
    <row r="10" spans="1:2" ht="22.5">
      <c r="A10" s="109" t="s">
        <v>671</v>
      </c>
      <c r="B10" s="110" t="s">
        <v>672</v>
      </c>
    </row>
    <row r="11" spans="1:2">
      <c r="A11" s="111"/>
      <c r="B11" s="112"/>
    </row>
    <row r="12" spans="1:2">
      <c r="A12" s="105" t="s">
        <v>120</v>
      </c>
      <c r="B12" s="106" t="s">
        <v>673</v>
      </c>
    </row>
    <row r="13" spans="1:2" ht="22.5">
      <c r="A13" s="107" t="s">
        <v>80</v>
      </c>
      <c r="B13" s="108" t="s">
        <v>674</v>
      </c>
    </row>
    <row r="14" spans="1:2" ht="22.5">
      <c r="A14" s="107" t="s">
        <v>104</v>
      </c>
      <c r="B14" s="108" t="s">
        <v>675</v>
      </c>
    </row>
    <row r="15" spans="1:2">
      <c r="A15" s="113" t="s">
        <v>142</v>
      </c>
      <c r="B15" s="114" t="s">
        <v>676</v>
      </c>
    </row>
    <row r="16" spans="1:2">
      <c r="A16" s="107" t="s">
        <v>94</v>
      </c>
      <c r="B16" s="108" t="s">
        <v>677</v>
      </c>
    </row>
    <row r="17" spans="1:2" ht="22.5">
      <c r="A17" s="107" t="s">
        <v>124</v>
      </c>
      <c r="B17" s="108" t="s">
        <v>678</v>
      </c>
    </row>
    <row r="18" spans="1:2" ht="22.5">
      <c r="A18" s="107" t="s">
        <v>126</v>
      </c>
      <c r="B18" s="108" t="s">
        <v>679</v>
      </c>
    </row>
    <row r="19" spans="1:2">
      <c r="A19" s="113" t="s">
        <v>155</v>
      </c>
      <c r="B19" s="114" t="s">
        <v>680</v>
      </c>
    </row>
    <row r="20" spans="1:2">
      <c r="A20" s="107" t="s">
        <v>145</v>
      </c>
      <c r="B20" s="108" t="s">
        <v>681</v>
      </c>
    </row>
    <row r="21" spans="1:2" ht="22.5">
      <c r="A21" s="107" t="s">
        <v>147</v>
      </c>
      <c r="B21" s="108" t="s">
        <v>682</v>
      </c>
    </row>
    <row r="22" spans="1:2" ht="22.5">
      <c r="A22" s="107" t="s">
        <v>149</v>
      </c>
      <c r="B22" s="108" t="s">
        <v>683</v>
      </c>
    </row>
    <row r="23" spans="1:2" ht="22.5">
      <c r="A23" s="107" t="s">
        <v>151</v>
      </c>
      <c r="B23" s="108" t="s">
        <v>684</v>
      </c>
    </row>
    <row r="24" spans="1:2">
      <c r="A24" s="113" t="s">
        <v>685</v>
      </c>
      <c r="B24" s="114" t="s">
        <v>686</v>
      </c>
    </row>
    <row r="25" spans="1:2" ht="33.75">
      <c r="A25" s="107" t="s">
        <v>157</v>
      </c>
      <c r="B25" s="108" t="s">
        <v>687</v>
      </c>
    </row>
    <row r="26" spans="1:2" ht="22.5">
      <c r="A26" s="107" t="s">
        <v>159</v>
      </c>
      <c r="B26" s="108" t="s">
        <v>688</v>
      </c>
    </row>
    <row r="27" spans="1:2">
      <c r="A27" s="107" t="s">
        <v>689</v>
      </c>
      <c r="B27" s="108" t="s">
        <v>690</v>
      </c>
    </row>
    <row r="28" spans="1:2">
      <c r="A28" s="113" t="s">
        <v>691</v>
      </c>
      <c r="B28" s="114" t="s">
        <v>692</v>
      </c>
    </row>
    <row r="29" spans="1:2">
      <c r="A29" s="107" t="s">
        <v>693</v>
      </c>
      <c r="B29" s="108" t="s">
        <v>694</v>
      </c>
    </row>
    <row r="30" spans="1:2">
      <c r="A30" s="115" t="s">
        <v>695</v>
      </c>
      <c r="B30" s="116" t="s">
        <v>696</v>
      </c>
    </row>
    <row r="31" spans="1:2">
      <c r="A31" s="117" t="s">
        <v>697</v>
      </c>
      <c r="B31" s="118" t="s">
        <v>698</v>
      </c>
    </row>
    <row r="32" spans="1:2" ht="22.5">
      <c r="A32" s="117" t="s">
        <v>699</v>
      </c>
      <c r="B32" s="118" t="s">
        <v>700</v>
      </c>
    </row>
    <row r="33" spans="1:2" ht="22.5">
      <c r="A33" s="119" t="s">
        <v>701</v>
      </c>
      <c r="B33" s="120" t="s">
        <v>702</v>
      </c>
    </row>
  </sheetData>
  <mergeCells count="1">
    <mergeCell ref="A1:B1"/>
  </mergeCells>
  <phoneticPr fontId="12" type="noConversion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showGridLines="0" showOutlineSymbols="0" zoomScaleNormal="100" workbookViewId="0">
      <selection activeCell="B16" sqref="B16"/>
    </sheetView>
  </sheetViews>
  <sheetFormatPr defaultRowHeight="11.25"/>
  <cols>
    <col min="1" max="1" width="10" style="1" customWidth="1"/>
    <col min="2" max="2" width="60" style="1" customWidth="1"/>
    <col min="3" max="3" width="10" style="1" customWidth="1"/>
    <col min="4" max="4" width="18.125" style="1" customWidth="1"/>
    <col min="5" max="16384" width="9" style="1"/>
  </cols>
  <sheetData>
    <row r="1" spans="1:4" ht="15" customHeight="1">
      <c r="A1" s="121" t="str">
        <f ca="1">'Orçamento Sintético'!A1:A2</f>
        <v>P. Execução:</v>
      </c>
      <c r="B1" s="134" t="str">
        <f ca="1">'Orçamento Sintético'!D1</f>
        <v>Objeto: Recuperação das coberturas no edifício das Promotorias de Justiça de Samambaia</v>
      </c>
      <c r="C1" s="123" t="str">
        <f ca="1">'Orçamento Sintético'!C1</f>
        <v>Licitação:</v>
      </c>
      <c r="D1" s="200"/>
    </row>
    <row r="2" spans="1:4" ht="15" customHeight="1">
      <c r="A2" s="133" t="str">
        <f ca="1">'Orçamento Sintético'!A2:B2</f>
        <v>A</v>
      </c>
      <c r="B2" s="135" t="str">
        <f ca="1">'Orçamento Sintético'!D2</f>
        <v>Local: Quadra 302, conjunto 1, Samambaia Sul, PJ de Samambaia, Brasília-DF</v>
      </c>
      <c r="C2" s="136" t="str">
        <f ca="1">'Orçamento Sintético'!C2</f>
        <v>B</v>
      </c>
      <c r="D2" s="200"/>
    </row>
    <row r="3" spans="1:4" ht="15" customHeight="1">
      <c r="A3" s="137" t="str">
        <f ca="1">'Orçamento Sintético'!A3:B3</f>
        <v>P. Validade:</v>
      </c>
      <c r="B3" s="137" t="str">
        <f ca="1">'Orçamento Sintético'!C3</f>
        <v>Razão Social:</v>
      </c>
      <c r="C3" s="121" t="str">
        <f ca="1">'Orçamento Sintético'!E1</f>
        <v>Data:</v>
      </c>
      <c r="D3" s="200"/>
    </row>
    <row r="4" spans="1:4" ht="15" customHeight="1">
      <c r="A4" s="133" t="str">
        <f ca="1">'Orçamento Sintético'!A4:B4</f>
        <v>C</v>
      </c>
      <c r="B4" s="138" t="str">
        <f ca="1">'Orçamento Sintético'!C4</f>
        <v>D</v>
      </c>
      <c r="C4" s="138">
        <f ca="1">'Orçamento Sintético'!E2</f>
        <v>1</v>
      </c>
      <c r="D4" s="200"/>
    </row>
    <row r="5" spans="1:4" ht="15" customHeight="1">
      <c r="A5" s="121" t="str">
        <f ca="1">'Orçamento Sintético'!A5</f>
        <v>P. Garantia:</v>
      </c>
      <c r="B5" s="137" t="str">
        <f ca="1">'Orçamento Sintético'!C5</f>
        <v>CNPJ:</v>
      </c>
      <c r="C5" s="121" t="str">
        <f ca="1">'Orçamento Sintético'!E3</f>
        <v>Telefone:</v>
      </c>
      <c r="D5" s="200"/>
    </row>
    <row r="6" spans="1:4" ht="15" customHeight="1">
      <c r="A6" s="133" t="str">
        <f ca="1">'Orçamento Sintético'!A6:B6</f>
        <v>F</v>
      </c>
      <c r="B6" s="138" t="str">
        <f ca="1">'Orçamento Sintético'!C6</f>
        <v>G</v>
      </c>
      <c r="C6" s="138" t="str">
        <f ca="1">'Orçamento Sintético'!E4</f>
        <v>E</v>
      </c>
      <c r="D6" s="200"/>
    </row>
    <row r="7" spans="1:4" ht="14.1" customHeight="1">
      <c r="A7" s="199" t="s">
        <v>1</v>
      </c>
      <c r="B7" s="199"/>
      <c r="C7" s="199"/>
      <c r="D7" s="199"/>
    </row>
    <row r="8" spans="1:4" ht="12.75">
      <c r="A8" s="183" t="s">
        <v>2</v>
      </c>
      <c r="B8" s="184" t="s">
        <v>3</v>
      </c>
      <c r="C8" s="184" t="s">
        <v>4</v>
      </c>
      <c r="D8" s="184" t="s">
        <v>780</v>
      </c>
    </row>
    <row r="9" spans="1:4" ht="24" customHeight="1">
      <c r="A9" s="102" t="s">
        <v>5</v>
      </c>
      <c r="B9" s="3" t="str">
        <f ca="1">VLOOKUP(A9,'Orçamento Sintético'!$A:$H,4,0)</f>
        <v>SERVIÇOS TÉCNICO-PROFISSIONAIS</v>
      </c>
      <c r="C9" s="185">
        <f t="shared" ref="C9:C16" si="0">ROUND(D9/$D$18,4)</f>
        <v>4.0000000000000002E-4</v>
      </c>
      <c r="D9" s="4">
        <f ca="1">VLOOKUP(A9,'Orçamento Sintético'!$A:$H,8,0)</f>
        <v>233.94</v>
      </c>
    </row>
    <row r="10" spans="1:4" ht="24" customHeight="1">
      <c r="A10" s="102" t="s">
        <v>6</v>
      </c>
      <c r="B10" s="3" t="str">
        <f ca="1">VLOOKUP(A10,'Orçamento Sintético'!$A:$H,4,0)</f>
        <v>SERVIÇOS PRELIMINARES</v>
      </c>
      <c r="C10" s="185">
        <f t="shared" si="0"/>
        <v>0.13370000000000001</v>
      </c>
      <c r="D10" s="4">
        <f ca="1">VLOOKUP(A10,'Orçamento Sintético'!$A:$H,8,0)</f>
        <v>78983.62999999999</v>
      </c>
    </row>
    <row r="11" spans="1:4" ht="24" customHeight="1">
      <c r="A11" s="102" t="s">
        <v>7</v>
      </c>
      <c r="B11" s="3" t="str">
        <f ca="1">VLOOKUP(A11,'Orçamento Sintético'!$A:$H,4,0)</f>
        <v>SERVIÇOS AUXILIARES E ADMINISTRATIVOS</v>
      </c>
      <c r="C11" s="185">
        <f t="shared" si="0"/>
        <v>3.3099999999999997E-2</v>
      </c>
      <c r="D11" s="4">
        <f ca="1">VLOOKUP(A11,'Orçamento Sintético'!$A:$H,8,0)</f>
        <v>19565.580000000002</v>
      </c>
    </row>
    <row r="12" spans="1:4" ht="24" customHeight="1">
      <c r="A12" s="102" t="s">
        <v>8</v>
      </c>
      <c r="B12" s="3" t="str">
        <f ca="1">VLOOKUP(A12,'Orçamento Sintético'!$A:$H,4,0)</f>
        <v>ARQUITETURA</v>
      </c>
      <c r="C12" s="185">
        <f t="shared" si="0"/>
        <v>0.82250000000000001</v>
      </c>
      <c r="D12" s="4">
        <f ca="1">VLOOKUP(A12,'Orçamento Sintético'!$A:$H,8,0)</f>
        <v>485829.97999999992</v>
      </c>
    </row>
    <row r="13" spans="1:4" ht="24" customHeight="1">
      <c r="A13" s="102" t="s">
        <v>9</v>
      </c>
      <c r="B13" s="3" t="str">
        <f ca="1">VLOOKUP(A13,'Orçamento Sintético'!$A:$H,4,0)</f>
        <v>SERVIÇOS COMPLEMENTARES</v>
      </c>
      <c r="C13" s="185">
        <f t="shared" si="0"/>
        <v>6.3E-3</v>
      </c>
      <c r="D13" s="4">
        <f ca="1">VLOOKUP(A13,'Orçamento Sintético'!$A:$H,8,0)</f>
        <v>3717.7400000000002</v>
      </c>
    </row>
    <row r="14" spans="1:4" ht="24" customHeight="1">
      <c r="A14" s="102" t="s">
        <v>465</v>
      </c>
      <c r="B14" s="3" t="str">
        <f ca="1">VLOOKUP(A14,'Orçamento Sintético'!$A:$H,4,0)</f>
        <v>COMUNICAÇÃO VISUAL</v>
      </c>
      <c r="C14" s="185">
        <f t="shared" si="0"/>
        <v>1.6000000000000001E-3</v>
      </c>
      <c r="D14" s="4">
        <f ca="1">VLOOKUP(A14,'Orçamento Sintético'!$A:$H,8,0)</f>
        <v>961.76</v>
      </c>
    </row>
    <row r="15" spans="1:4" ht="24" customHeight="1">
      <c r="A15" s="102" t="s">
        <v>479</v>
      </c>
      <c r="B15" s="3" t="str">
        <f ca="1">VLOOKUP(A15,'Orçamento Sintético'!$A:$H,4,0)</f>
        <v>INSTALAÇÕES HIDRÁULICAS E SANITÁRIAS</v>
      </c>
      <c r="C15" s="185">
        <f t="shared" si="0"/>
        <v>2E-3</v>
      </c>
      <c r="D15" s="4">
        <f ca="1">VLOOKUP(A15,'Orçamento Sintético'!$A:$H,8,0)</f>
        <v>1205.28</v>
      </c>
    </row>
    <row r="16" spans="1:4" ht="24" customHeight="1">
      <c r="A16" s="102" t="s">
        <v>486</v>
      </c>
      <c r="B16" s="3" t="str">
        <f ca="1">VLOOKUP(A16,'Orçamento Sintético'!$A:$H,4,0)</f>
        <v>INSTALAÇÕES ELÉTRICAS E ELETRÔNICAS</v>
      </c>
      <c r="C16" s="185">
        <f t="shared" si="0"/>
        <v>2.9999999999999997E-4</v>
      </c>
      <c r="D16" s="4">
        <f ca="1">VLOOKUP(A16,'Orçamento Sintético'!$A:$H,8,0)</f>
        <v>149.76</v>
      </c>
    </row>
    <row r="17" spans="1:4" ht="14.1" customHeight="1"/>
    <row r="18" spans="1:4" ht="14.1" customHeight="1">
      <c r="A18" s="5"/>
      <c r="B18" s="5" t="s">
        <v>10</v>
      </c>
      <c r="C18" s="6"/>
      <c r="D18" s="6">
        <f>SUM(D9:D16)</f>
        <v>590647.66999999993</v>
      </c>
    </row>
    <row r="19" spans="1:4" ht="14.1" customHeight="1">
      <c r="A19" s="5"/>
      <c r="B19" s="5" t="s">
        <v>11</v>
      </c>
      <c r="C19" s="7" t="str">
        <f ca="1">"("&amp;'Composição de BDI'!$D$23*100&amp;"%)"</f>
        <v>(22,12%)</v>
      </c>
      <c r="D19" s="6">
        <f ca="1">TRUNC(D18*'Composição de BDI'!D23,2)</f>
        <v>130651.26</v>
      </c>
    </row>
    <row r="20" spans="1:4" ht="14.1" customHeight="1">
      <c r="A20" s="5"/>
      <c r="B20" s="5" t="s">
        <v>12</v>
      </c>
      <c r="C20" s="6"/>
      <c r="D20" s="6">
        <f>SUM(D18:D19)</f>
        <v>721298.92999999993</v>
      </c>
    </row>
  </sheetData>
  <sheetCalcPr fullCalcOnLoad="1"/>
  <mergeCells count="2">
    <mergeCell ref="A7:D7"/>
    <mergeCell ref="D1:D6"/>
  </mergeCells>
  <phoneticPr fontId="12" type="noConversion"/>
  <printOptions horizontalCentered="1"/>
  <pageMargins left="0.51180555555555496" right="0.51180555555555496" top="0.78749999999999998" bottom="0.78749999999999998" header="0.51180555555555496" footer="0.51180555555555496"/>
  <pageSetup paperSize="9" scale="72" firstPageNumber="0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9"/>
  <sheetViews>
    <sheetView showGridLines="0" showOutlineSymbols="0" zoomScaleNormal="100" workbookViewId="0">
      <selection activeCell="A4" sqref="A4:B4"/>
    </sheetView>
  </sheetViews>
  <sheetFormatPr defaultRowHeight="11.25"/>
  <cols>
    <col min="1" max="1" width="10" style="8" customWidth="1"/>
    <col min="2" max="2" width="10" style="9" customWidth="1"/>
    <col min="3" max="3" width="13.25" style="9" customWidth="1"/>
    <col min="4" max="4" width="60" style="8" customWidth="1"/>
    <col min="5" max="5" width="8" style="8" customWidth="1"/>
    <col min="6" max="8" width="13" style="8" customWidth="1"/>
    <col min="9" max="16384" width="9" style="8"/>
  </cols>
  <sheetData>
    <row r="1" spans="1:8" ht="15" customHeight="1">
      <c r="A1" s="121" t="s">
        <v>703</v>
      </c>
      <c r="B1" s="122"/>
      <c r="C1" s="123" t="s">
        <v>704</v>
      </c>
      <c r="D1" s="124" t="s">
        <v>712</v>
      </c>
      <c r="E1" s="121" t="s">
        <v>0</v>
      </c>
      <c r="F1" s="125"/>
      <c r="G1" s="210"/>
      <c r="H1" s="210"/>
    </row>
    <row r="2" spans="1:8" ht="15" customHeight="1">
      <c r="A2" s="208" t="s">
        <v>120</v>
      </c>
      <c r="B2" s="208"/>
      <c r="C2" s="126" t="s">
        <v>142</v>
      </c>
      <c r="D2" s="127" t="s">
        <v>713</v>
      </c>
      <c r="E2" s="211">
        <v>1</v>
      </c>
      <c r="F2" s="211"/>
      <c r="G2" s="205"/>
      <c r="H2" s="205"/>
    </row>
    <row r="3" spans="1:8" ht="15" customHeight="1">
      <c r="A3" s="209" t="s">
        <v>705</v>
      </c>
      <c r="B3" s="209"/>
      <c r="C3" s="209" t="s">
        <v>706</v>
      </c>
      <c r="D3" s="209"/>
      <c r="E3" s="121" t="s">
        <v>707</v>
      </c>
      <c r="F3" s="128"/>
      <c r="G3" s="129"/>
      <c r="H3" s="130"/>
    </row>
    <row r="4" spans="1:8" ht="15" customHeight="1">
      <c r="A4" s="208" t="s">
        <v>155</v>
      </c>
      <c r="B4" s="208"/>
      <c r="C4" s="208" t="s">
        <v>685</v>
      </c>
      <c r="D4" s="208"/>
      <c r="E4" s="204" t="s">
        <v>691</v>
      </c>
      <c r="F4" s="204"/>
      <c r="G4" s="205"/>
      <c r="H4" s="205"/>
    </row>
    <row r="5" spans="1:8" ht="15" customHeight="1">
      <c r="A5" s="131" t="s">
        <v>708</v>
      </c>
      <c r="B5" s="122"/>
      <c r="C5" s="121" t="s">
        <v>709</v>
      </c>
      <c r="D5" s="132"/>
      <c r="E5" s="121" t="s">
        <v>710</v>
      </c>
      <c r="F5" s="128"/>
      <c r="G5" s="129"/>
      <c r="H5" s="130"/>
    </row>
    <row r="6" spans="1:8" ht="15" customHeight="1">
      <c r="A6" s="207" t="s">
        <v>695</v>
      </c>
      <c r="B6" s="207"/>
      <c r="C6" s="208" t="s">
        <v>711</v>
      </c>
      <c r="D6" s="208"/>
      <c r="E6" s="204" t="s">
        <v>69</v>
      </c>
      <c r="F6" s="204"/>
      <c r="G6" s="207"/>
      <c r="H6" s="207"/>
    </row>
    <row r="7" spans="1:8" ht="14.1" customHeight="1">
      <c r="A7" s="206" t="s">
        <v>13</v>
      </c>
      <c r="B7" s="206"/>
      <c r="C7" s="206"/>
      <c r="D7" s="206"/>
      <c r="E7" s="206"/>
      <c r="F7" s="206"/>
      <c r="G7" s="206"/>
      <c r="H7" s="206"/>
    </row>
    <row r="8" spans="1:8" ht="14.1" customHeight="1">
      <c r="A8" s="182" t="s">
        <v>2</v>
      </c>
      <c r="B8" s="182" t="s">
        <v>14</v>
      </c>
      <c r="C8" s="182" t="s">
        <v>15</v>
      </c>
      <c r="D8" s="182" t="s">
        <v>3</v>
      </c>
      <c r="E8" s="182" t="s">
        <v>16</v>
      </c>
      <c r="F8" s="182" t="s">
        <v>17</v>
      </c>
      <c r="G8" s="182" t="s">
        <v>779</v>
      </c>
      <c r="H8" s="182" t="s">
        <v>780</v>
      </c>
    </row>
    <row r="9" spans="1:8" ht="14.1" customHeight="1">
      <c r="A9" s="10" t="s">
        <v>5</v>
      </c>
      <c r="B9" s="11"/>
      <c r="C9" s="11"/>
      <c r="D9" s="12" t="s">
        <v>174</v>
      </c>
      <c r="E9" s="10"/>
      <c r="F9" s="13"/>
      <c r="G9" s="10"/>
      <c r="H9" s="13">
        <f>H10</f>
        <v>233.94</v>
      </c>
    </row>
    <row r="10" spans="1:8" ht="14.1" customHeight="1">
      <c r="A10" s="158" t="s">
        <v>18</v>
      </c>
      <c r="B10" s="159"/>
      <c r="C10" s="159"/>
      <c r="D10" s="158" t="s">
        <v>19</v>
      </c>
      <c r="E10" s="159"/>
      <c r="F10" s="160"/>
      <c r="G10" s="158"/>
      <c r="H10" s="161">
        <f>H11</f>
        <v>233.94</v>
      </c>
    </row>
    <row r="11" spans="1:8" ht="14.1" customHeight="1">
      <c r="A11" s="14" t="s">
        <v>175</v>
      </c>
      <c r="B11" s="15" t="s">
        <v>20</v>
      </c>
      <c r="C11" s="15" t="s">
        <v>21</v>
      </c>
      <c r="D11" s="16" t="s">
        <v>22</v>
      </c>
      <c r="E11" s="15" t="s">
        <v>23</v>
      </c>
      <c r="F11" s="17">
        <v>1</v>
      </c>
      <c r="G11" s="18">
        <f ca="1">VLOOKUP(A11,'Orçamento Analítico'!$A:$H,8,0)</f>
        <v>233.94</v>
      </c>
      <c r="H11" s="18">
        <f>TRUNC(F11 * G11, 2)</f>
        <v>233.94</v>
      </c>
    </row>
    <row r="12" spans="1:8" ht="14.1" customHeight="1">
      <c r="A12" s="10" t="s">
        <v>6</v>
      </c>
      <c r="B12" s="11"/>
      <c r="C12" s="11"/>
      <c r="D12" s="12" t="s">
        <v>24</v>
      </c>
      <c r="E12" s="10"/>
      <c r="F12" s="13"/>
      <c r="G12" s="10"/>
      <c r="H12" s="13">
        <f>H13+H28</f>
        <v>78983.62999999999</v>
      </c>
    </row>
    <row r="13" spans="1:8" ht="14.1" customHeight="1">
      <c r="A13" s="158" t="s">
        <v>25</v>
      </c>
      <c r="B13" s="159"/>
      <c r="C13" s="159"/>
      <c r="D13" s="158" t="s">
        <v>26</v>
      </c>
      <c r="E13" s="159"/>
      <c r="F13" s="160"/>
      <c r="G13" s="158"/>
      <c r="H13" s="161">
        <f>H14+H17</f>
        <v>47199.87999999999</v>
      </c>
    </row>
    <row r="14" spans="1:8" ht="14.1" customHeight="1">
      <c r="A14" s="158" t="s">
        <v>176</v>
      </c>
      <c r="B14" s="159"/>
      <c r="C14" s="159"/>
      <c r="D14" s="158" t="s">
        <v>177</v>
      </c>
      <c r="E14" s="159"/>
      <c r="F14" s="160"/>
      <c r="G14" s="158"/>
      <c r="H14" s="161">
        <f>H15</f>
        <v>2519.52</v>
      </c>
    </row>
    <row r="15" spans="1:8" ht="14.1" customHeight="1">
      <c r="A15" s="158" t="s">
        <v>178</v>
      </c>
      <c r="B15" s="159"/>
      <c r="C15" s="159"/>
      <c r="D15" s="158" t="s">
        <v>179</v>
      </c>
      <c r="E15" s="159"/>
      <c r="F15" s="160"/>
      <c r="G15" s="158"/>
      <c r="H15" s="161">
        <f>H16</f>
        <v>2519.52</v>
      </c>
    </row>
    <row r="16" spans="1:8" ht="22.5">
      <c r="A16" s="14" t="s">
        <v>180</v>
      </c>
      <c r="B16" s="15" t="s">
        <v>181</v>
      </c>
      <c r="C16" s="23" t="str">
        <f ca="1">VLOOKUP(B16,'Insumos e Serviços'!$A:$F,2,0)</f>
        <v>SINAPI</v>
      </c>
      <c r="D16" s="52" t="str">
        <f ca="1">VLOOKUP(B16,'Insumos e Serviços'!$A:$F,4,0)</f>
        <v>LOCACAO DE CONTAINER 2,30  X  6,00 M, ALT. 2,50 M, PARA ESCRITORIO, SEM DIVISORIAS INTERNAS E SEM SANITARIO</v>
      </c>
      <c r="E16" s="23" t="str">
        <f ca="1">VLOOKUP(B16,'Insumos e Serviços'!$A:$F,5,0)</f>
        <v>MES</v>
      </c>
      <c r="F16" s="17">
        <v>3</v>
      </c>
      <c r="G16" s="18">
        <f ca="1">VLOOKUP(B16,'Insumos e Serviços'!$A:$F,6,0)</f>
        <v>839.84</v>
      </c>
      <c r="H16" s="18">
        <f>TRUNC(F16 * G16, 2)</f>
        <v>2519.52</v>
      </c>
    </row>
    <row r="17" spans="1:8" ht="14.1" customHeight="1">
      <c r="A17" s="158" t="s">
        <v>27</v>
      </c>
      <c r="B17" s="159"/>
      <c r="C17" s="159"/>
      <c r="D17" s="158" t="s">
        <v>28</v>
      </c>
      <c r="E17" s="159"/>
      <c r="F17" s="160"/>
      <c r="G17" s="158"/>
      <c r="H17" s="161">
        <f>SUM(H18:H27)</f>
        <v>44680.359999999993</v>
      </c>
    </row>
    <row r="18" spans="1:8" ht="22.5">
      <c r="A18" s="14" t="s">
        <v>183</v>
      </c>
      <c r="B18" s="15" t="s">
        <v>184</v>
      </c>
      <c r="C18" s="23" t="str">
        <f ca="1">VLOOKUP(B18,'Insumos e Serviços'!$A:$F,2,0)</f>
        <v>SINAPI</v>
      </c>
      <c r="D18" s="52" t="str">
        <f ca="1">VLOOKUP(B18,'Insumos e Serviços'!$A:$F,4,0)</f>
        <v>LOCACAO DE ANDAIME METALICO TIPO FACHADEIRO, LARGURA DE 1,20 M, ALTURA POR PECA DE 2,0 M, INCLUINDO SAPATAS E ITENS NECESSARIOS A INSTALACAO</v>
      </c>
      <c r="E18" s="23" t="str">
        <f ca="1">VLOOKUP(B18,'Insumos e Serviços'!$A:$F,5,0)</f>
        <v>M2XMES</v>
      </c>
      <c r="F18" s="17">
        <v>1552</v>
      </c>
      <c r="G18" s="18">
        <f ca="1">VLOOKUP(B18,'Insumos e Serviços'!$A:$F,6,0)</f>
        <v>6.33</v>
      </c>
      <c r="H18" s="18">
        <f t="shared" ref="H18:H27" si="0">TRUNC(F18 * G18, 2)</f>
        <v>9824.16</v>
      </c>
    </row>
    <row r="19" spans="1:8" ht="22.5">
      <c r="A19" s="14" t="s">
        <v>187</v>
      </c>
      <c r="B19" s="15" t="s">
        <v>188</v>
      </c>
      <c r="C19" s="23" t="str">
        <f ca="1">VLOOKUP(B19,'Insumos e Serviços'!$A:$F,2,0)</f>
        <v>SINAPI</v>
      </c>
      <c r="D19" s="52" t="str">
        <f ca="1">VLOOKUP(B19,'Insumos e Serviços'!$A:$F,4,0)</f>
        <v>LOCACAO DE ANDAIME METALICO TUBULAR DE ENCAIXE, TIPO DE TORRE, COM LARGURA DE 1 ATE 1,5 M E ALTURA DE *1,00* M (INCLUSO SAPATAS FIXAS OU RODIZIOS)</v>
      </c>
      <c r="E19" s="23" t="str">
        <f ca="1">VLOOKUP(B19,'Insumos e Serviços'!$A:$F,5,0)</f>
        <v>MXMES</v>
      </c>
      <c r="F19" s="17">
        <v>27</v>
      </c>
      <c r="G19" s="18">
        <f ca="1">VLOOKUP(B19,'Insumos e Serviços'!$A:$F,6,0)</f>
        <v>19</v>
      </c>
      <c r="H19" s="18">
        <f t="shared" si="0"/>
        <v>513</v>
      </c>
    </row>
    <row r="20" spans="1:8" ht="33.75">
      <c r="A20" s="14" t="s">
        <v>191</v>
      </c>
      <c r="B20" s="15" t="s">
        <v>192</v>
      </c>
      <c r="C20" s="23" t="str">
        <f ca="1">VLOOKUP(B20,'Insumos e Serviços'!$A:$F,2,0)</f>
        <v>SINAPI</v>
      </c>
      <c r="D20" s="52" t="str">
        <f ca="1">VLOOKUP(B20,'Insumos e Serviços'!$A:$F,4,0)</f>
        <v>MONTAGEM E DESMONTAGEM DE ANDAIME MODULAR FACHADEIRO, COM PISO METÁLICO, PARA EDIFICAÇÕES COM MÚLTIPLOS PAVIMENTOS (EXCLUSIVE ANDAIME E LIMPEZA). AF_11/2017</v>
      </c>
      <c r="E20" s="23" t="str">
        <f ca="1">VLOOKUP(B20,'Insumos e Serviços'!$A:$F,5,0)</f>
        <v>m²</v>
      </c>
      <c r="F20" s="17">
        <v>1552</v>
      </c>
      <c r="G20" s="18">
        <f ca="1">VLOOKUP(B20,'Insumos e Serviços'!$A:$F,6,0)</f>
        <v>9</v>
      </c>
      <c r="H20" s="18">
        <f t="shared" si="0"/>
        <v>13968</v>
      </c>
    </row>
    <row r="21" spans="1:8" ht="14.1" customHeight="1">
      <c r="A21" s="14" t="s">
        <v>194</v>
      </c>
      <c r="B21" s="15" t="s">
        <v>195</v>
      </c>
      <c r="C21" s="23" t="str">
        <f ca="1">VLOOKUP(B21,'Insumos e Serviços'!$A:$F,2,0)</f>
        <v>SINAPI</v>
      </c>
      <c r="D21" s="52" t="str">
        <f ca="1">VLOOKUP(B21,'Insumos e Serviços'!$A:$F,4,0)</f>
        <v>COLOCAÇÃO DE TELA EM ANDAIME FACHADEIRO. AF_11/2017</v>
      </c>
      <c r="E21" s="23" t="str">
        <f ca="1">VLOOKUP(B21,'Insumos e Serviços'!$A:$F,5,0)</f>
        <v>m²</v>
      </c>
      <c r="F21" s="17">
        <v>1552</v>
      </c>
      <c r="G21" s="18">
        <f ca="1">VLOOKUP(B21,'Insumos e Serviços'!$A:$F,6,0)</f>
        <v>7.14</v>
      </c>
      <c r="H21" s="18">
        <f t="shared" si="0"/>
        <v>11081.28</v>
      </c>
    </row>
    <row r="22" spans="1:8" ht="22.5">
      <c r="A22" s="14" t="s">
        <v>197</v>
      </c>
      <c r="B22" s="15" t="s">
        <v>198</v>
      </c>
      <c r="C22" s="23" t="str">
        <f ca="1">VLOOKUP(B22,'Insumos e Serviços'!$A:$F,2,0)</f>
        <v>SINAPI</v>
      </c>
      <c r="D22" s="52" t="str">
        <f ca="1">VLOOKUP(B22,'Insumos e Serviços'!$A:$F,4,0)</f>
        <v>MONTAGEM E DESMONTAGEM DE ANDAIME TUBULAR TIPO TORRE (EXCLUSIVE ANDAIME E LIMPEZA). AF_11/2017</v>
      </c>
      <c r="E22" s="23" t="str">
        <f ca="1">VLOOKUP(B22,'Insumos e Serviços'!$A:$F,5,0)</f>
        <v>M</v>
      </c>
      <c r="F22" s="17">
        <v>54</v>
      </c>
      <c r="G22" s="18">
        <f ca="1">VLOOKUP(B22,'Insumos e Serviços'!$A:$F,6,0)</f>
        <v>16.649999999999999</v>
      </c>
      <c r="H22" s="18">
        <f t="shared" si="0"/>
        <v>899.1</v>
      </c>
    </row>
    <row r="23" spans="1:8" ht="22.5">
      <c r="A23" s="14" t="s">
        <v>200</v>
      </c>
      <c r="B23" s="15" t="s">
        <v>201</v>
      </c>
      <c r="C23" s="23" t="str">
        <f ca="1">VLOOKUP(B23,'Insumos e Serviços'!$A:$F,2,0)</f>
        <v>SINAPI</v>
      </c>
      <c r="D23" s="52" t="str">
        <f ca="1">VLOOKUP(B23,'Insumos e Serviços'!$A:$F,4,0)</f>
        <v>COBERTURA PARA PROTEÇÃO DE PEDESTRES SOBRE ESTRUTURA DE ANDAIME, INCLUSIVE MONTAGEM E DESMONTAGEM. AF_11/2017</v>
      </c>
      <c r="E23" s="23" t="str">
        <f ca="1">VLOOKUP(B23,'Insumos e Serviços'!$A:$F,5,0)</f>
        <v>m²</v>
      </c>
      <c r="F23" s="17">
        <v>30</v>
      </c>
      <c r="G23" s="18">
        <f ca="1">VLOOKUP(B23,'Insumos e Serviços'!$A:$F,6,0)</f>
        <v>118.22</v>
      </c>
      <c r="H23" s="18">
        <f t="shared" si="0"/>
        <v>3546.6</v>
      </c>
    </row>
    <row r="24" spans="1:8" ht="14.1" customHeight="1">
      <c r="A24" s="14" t="s">
        <v>203</v>
      </c>
      <c r="B24" s="15" t="s">
        <v>29</v>
      </c>
      <c r="C24" s="15" t="s">
        <v>21</v>
      </c>
      <c r="D24" s="16" t="s">
        <v>30</v>
      </c>
      <c r="E24" s="15" t="s">
        <v>31</v>
      </c>
      <c r="F24" s="17">
        <v>82</v>
      </c>
      <c r="G24" s="18">
        <f ca="1">VLOOKUP(A24,'Orçamento Analítico'!$A:$H,8,0)</f>
        <v>13.82</v>
      </c>
      <c r="H24" s="18">
        <f t="shared" si="0"/>
        <v>1133.24</v>
      </c>
    </row>
    <row r="25" spans="1:8" ht="22.5">
      <c r="A25" s="14" t="s">
        <v>204</v>
      </c>
      <c r="B25" s="15" t="s">
        <v>205</v>
      </c>
      <c r="C25" s="15" t="s">
        <v>21</v>
      </c>
      <c r="D25" s="16" t="s">
        <v>206</v>
      </c>
      <c r="E25" s="15" t="s">
        <v>74</v>
      </c>
      <c r="F25" s="17">
        <v>3</v>
      </c>
      <c r="G25" s="18">
        <f ca="1">VLOOKUP(A25,'Orçamento Analítico'!$A:$H,8,0)</f>
        <v>717.33999999999992</v>
      </c>
      <c r="H25" s="18">
        <f t="shared" si="0"/>
        <v>2152.02</v>
      </c>
    </row>
    <row r="26" spans="1:8" ht="14.1" customHeight="1">
      <c r="A26" s="14" t="s">
        <v>207</v>
      </c>
      <c r="B26" s="15" t="s">
        <v>208</v>
      </c>
      <c r="C26" s="15" t="s">
        <v>21</v>
      </c>
      <c r="D26" s="16" t="s">
        <v>209</v>
      </c>
      <c r="E26" s="15" t="s">
        <v>46</v>
      </c>
      <c r="F26" s="17">
        <v>28</v>
      </c>
      <c r="G26" s="18">
        <f ca="1">VLOOKUP(A26,'Orçamento Analítico'!$A:$H,8,0)</f>
        <v>2.52</v>
      </c>
      <c r="H26" s="18">
        <f t="shared" si="0"/>
        <v>70.56</v>
      </c>
    </row>
    <row r="27" spans="1:8" ht="14.1" customHeight="1">
      <c r="A27" s="14" t="s">
        <v>210</v>
      </c>
      <c r="B27" s="15" t="s">
        <v>211</v>
      </c>
      <c r="C27" s="15" t="s">
        <v>21</v>
      </c>
      <c r="D27" s="16" t="s">
        <v>212</v>
      </c>
      <c r="E27" s="15" t="s">
        <v>46</v>
      </c>
      <c r="F27" s="17">
        <v>574</v>
      </c>
      <c r="G27" s="18">
        <f ca="1">VLOOKUP(A27,'Orçamento Analítico'!$A:$H,8,0)</f>
        <v>2.6</v>
      </c>
      <c r="H27" s="18">
        <f t="shared" si="0"/>
        <v>1492.4</v>
      </c>
    </row>
    <row r="28" spans="1:8" ht="14.1" customHeight="1">
      <c r="A28" s="158" t="s">
        <v>32</v>
      </c>
      <c r="B28" s="159"/>
      <c r="C28" s="159"/>
      <c r="D28" s="158" t="s">
        <v>33</v>
      </c>
      <c r="E28" s="159"/>
      <c r="F28" s="160"/>
      <c r="G28" s="158"/>
      <c r="H28" s="161">
        <f>H29+H35</f>
        <v>31783.75</v>
      </c>
    </row>
    <row r="29" spans="1:8" ht="14.1" customHeight="1">
      <c r="A29" s="158" t="s">
        <v>213</v>
      </c>
      <c r="B29" s="159"/>
      <c r="C29" s="159"/>
      <c r="D29" s="158" t="s">
        <v>214</v>
      </c>
      <c r="E29" s="159"/>
      <c r="F29" s="160"/>
      <c r="G29" s="158"/>
      <c r="H29" s="161">
        <f>SUM(H30:H34)</f>
        <v>4647.6000000000004</v>
      </c>
    </row>
    <row r="30" spans="1:8" ht="22.5">
      <c r="A30" s="14" t="s">
        <v>215</v>
      </c>
      <c r="B30" s="15" t="s">
        <v>216</v>
      </c>
      <c r="C30" s="23" t="str">
        <f ca="1">VLOOKUP(B30,'Insumos e Serviços'!$A:$F,2,0)</f>
        <v>SINAPI</v>
      </c>
      <c r="D30" s="52" t="str">
        <f ca="1">VLOOKUP(B30,'Insumos e Serviços'!$A:$F,4,0)</f>
        <v>DEMOLIÇÃO DE REVESTIMENTO CERÂMICO, DE FORMA MECANIZADA COM MARTELETE, SEM REAPROVEITAMENTO. AF_12/2017</v>
      </c>
      <c r="E30" s="23" t="str">
        <f ca="1">VLOOKUP(B30,'Insumos e Serviços'!$A:$F,5,0)</f>
        <v>m²</v>
      </c>
      <c r="F30" s="17">
        <v>1</v>
      </c>
      <c r="G30" s="18">
        <f ca="1">VLOOKUP(B30,'Insumos e Serviços'!$A:$F,6,0)</f>
        <v>11.22</v>
      </c>
      <c r="H30" s="18">
        <f>TRUNC(F30 * G30, 2)</f>
        <v>11.22</v>
      </c>
    </row>
    <row r="31" spans="1:8" ht="14.1" customHeight="1">
      <c r="A31" s="14" t="s">
        <v>218</v>
      </c>
      <c r="B31" s="15" t="s">
        <v>219</v>
      </c>
      <c r="C31" s="23" t="str">
        <f ca="1">VLOOKUP(B31,'Insumos e Serviços'!$A:$F,2,0)</f>
        <v>SINAPI</v>
      </c>
      <c r="D31" s="52" t="str">
        <f ca="1">VLOOKUP(B31,'Insumos e Serviços'!$A:$F,4,0)</f>
        <v>DEMOLIÇÃO DE ARGAMASSAS, DE FORMA MANUAL, SEM REAPROVEITAMENTO. AF_12/2017</v>
      </c>
      <c r="E31" s="23" t="str">
        <f ca="1">VLOOKUP(B31,'Insumos e Serviços'!$A:$F,5,0)</f>
        <v>m²</v>
      </c>
      <c r="F31" s="17">
        <v>1</v>
      </c>
      <c r="G31" s="18">
        <f ca="1">VLOOKUP(B31,'Insumos e Serviços'!$A:$F,6,0)</f>
        <v>3.01</v>
      </c>
      <c r="H31" s="18">
        <f>TRUNC(F31 * G31, 2)</f>
        <v>3.01</v>
      </c>
    </row>
    <row r="32" spans="1:8" ht="14.1" customHeight="1">
      <c r="A32" s="14" t="s">
        <v>221</v>
      </c>
      <c r="B32" s="15" t="s">
        <v>222</v>
      </c>
      <c r="C32" s="15" t="s">
        <v>21</v>
      </c>
      <c r="D32" s="16" t="s">
        <v>223</v>
      </c>
      <c r="E32" s="15" t="s">
        <v>224</v>
      </c>
      <c r="F32" s="17">
        <v>3</v>
      </c>
      <c r="G32" s="18">
        <f ca="1">VLOOKUP(A32,'Orçamento Analítico'!$A:$H,8,0)</f>
        <v>349.39</v>
      </c>
      <c r="H32" s="18">
        <f>TRUNC(F32 * G32, 2)</f>
        <v>1048.17</v>
      </c>
    </row>
    <row r="33" spans="1:8" ht="22.5">
      <c r="A33" s="14" t="s">
        <v>225</v>
      </c>
      <c r="B33" s="15" t="s">
        <v>226</v>
      </c>
      <c r="C33" s="15" t="s">
        <v>21</v>
      </c>
      <c r="D33" s="16" t="s">
        <v>227</v>
      </c>
      <c r="E33" s="15" t="s">
        <v>46</v>
      </c>
      <c r="F33" s="17">
        <v>89</v>
      </c>
      <c r="G33" s="18">
        <f ca="1">VLOOKUP(A33,'Orçamento Analítico'!$A:$H,8,0)</f>
        <v>7.12</v>
      </c>
      <c r="H33" s="18">
        <f>TRUNC(F33 * G33, 2)</f>
        <v>633.67999999999995</v>
      </c>
    </row>
    <row r="34" spans="1:8" ht="14.1" customHeight="1">
      <c r="A34" s="14" t="s">
        <v>228</v>
      </c>
      <c r="B34" s="15" t="s">
        <v>229</v>
      </c>
      <c r="C34" s="23" t="str">
        <f ca="1">VLOOKUP(B34,'Insumos e Serviços'!$A:$F,2,0)</f>
        <v>SINAPI</v>
      </c>
      <c r="D34" s="52" t="str">
        <f ca="1">VLOOKUP(B34,'Insumos e Serviços'!$A:$F,4,0)</f>
        <v>FURO EM CONCRETO PARA DIÂMETROS MAIORES QUE 75 MM. AF_05/2015</v>
      </c>
      <c r="E34" s="23" t="str">
        <f ca="1">VLOOKUP(B34,'Insumos e Serviços'!$A:$F,5,0)</f>
        <v>UN</v>
      </c>
      <c r="F34" s="17">
        <v>24</v>
      </c>
      <c r="G34" s="18">
        <f ca="1">VLOOKUP(B34,'Insumos e Serviços'!$A:$F,6,0)</f>
        <v>122.98</v>
      </c>
      <c r="H34" s="18">
        <f>TRUNC(F34 * G34, 2)</f>
        <v>2951.52</v>
      </c>
    </row>
    <row r="35" spans="1:8" ht="14.1" customHeight="1">
      <c r="A35" s="158" t="s">
        <v>34</v>
      </c>
      <c r="B35" s="159"/>
      <c r="C35" s="159"/>
      <c r="D35" s="158" t="s">
        <v>35</v>
      </c>
      <c r="E35" s="159"/>
      <c r="F35" s="160"/>
      <c r="G35" s="158"/>
      <c r="H35" s="161">
        <f>SUM(H36:H44)</f>
        <v>27136.149999999998</v>
      </c>
    </row>
    <row r="36" spans="1:8" ht="14.1" customHeight="1">
      <c r="A36" s="14" t="s">
        <v>231</v>
      </c>
      <c r="B36" s="15" t="s">
        <v>232</v>
      </c>
      <c r="C36" s="15" t="s">
        <v>21</v>
      </c>
      <c r="D36" s="16" t="s">
        <v>233</v>
      </c>
      <c r="E36" s="15" t="s">
        <v>46</v>
      </c>
      <c r="F36" s="17">
        <v>501</v>
      </c>
      <c r="G36" s="18">
        <f ca="1">VLOOKUP(A36,'Orçamento Analítico'!$A:$H,8,0)</f>
        <v>9.3099999999999987</v>
      </c>
      <c r="H36" s="18">
        <f t="shared" ref="H36:H44" si="1">TRUNC(F36 * G36, 2)</f>
        <v>4664.3100000000004</v>
      </c>
    </row>
    <row r="37" spans="1:8" ht="14.1" customHeight="1">
      <c r="A37" s="14" t="s">
        <v>234</v>
      </c>
      <c r="B37" s="15" t="s">
        <v>235</v>
      </c>
      <c r="C37" s="15" t="s">
        <v>21</v>
      </c>
      <c r="D37" s="16" t="s">
        <v>236</v>
      </c>
      <c r="E37" s="15" t="s">
        <v>46</v>
      </c>
      <c r="F37" s="17">
        <v>53</v>
      </c>
      <c r="G37" s="18">
        <f ca="1">VLOOKUP(A37,'Orçamento Analítico'!$A:$H,8,0)</f>
        <v>6.2</v>
      </c>
      <c r="H37" s="18">
        <f t="shared" si="1"/>
        <v>328.6</v>
      </c>
    </row>
    <row r="38" spans="1:8">
      <c r="A38" s="14" t="s">
        <v>237</v>
      </c>
      <c r="B38" s="15" t="s">
        <v>238</v>
      </c>
      <c r="C38" s="23" t="str">
        <f ca="1">VLOOKUP(B38,'Insumos e Serviços'!$A:$F,2,0)</f>
        <v>SINAPI</v>
      </c>
      <c r="D38" s="52" t="str">
        <f ca="1">VLOOKUP(B38,'Insumos e Serviços'!$A:$F,4,0)</f>
        <v>REMOÇÃO DE LUMINÁRIAS, DE FORMA MANUAL, SEM REAPROVEITAMENTO. AF_12/2017</v>
      </c>
      <c r="E38" s="23" t="str">
        <f ca="1">VLOOKUP(B38,'Insumos e Serviços'!$A:$F,5,0)</f>
        <v>UN</v>
      </c>
      <c r="F38" s="17">
        <v>8</v>
      </c>
      <c r="G38" s="18">
        <f ca="1">VLOOKUP(B38,'Insumos e Serviços'!$A:$F,6,0)</f>
        <v>1.17</v>
      </c>
      <c r="H38" s="18">
        <f t="shared" si="1"/>
        <v>9.36</v>
      </c>
    </row>
    <row r="39" spans="1:8" ht="22.5">
      <c r="A39" s="14" t="s">
        <v>240</v>
      </c>
      <c r="B39" s="15" t="s">
        <v>241</v>
      </c>
      <c r="C39" s="23" t="str">
        <f ca="1">VLOOKUP(B39,'Insumos e Serviços'!$A:$F,2,0)</f>
        <v>SINAPI</v>
      </c>
      <c r="D39" s="52" t="str">
        <f ca="1">VLOOKUP(B39,'Insumos e Serviços'!$A:$F,4,0)</f>
        <v>REMOÇÃO DE TELHAS DE FIBROCIMENTO, METÁLICA E CERÂMICA, DE FORMA MECANIZADA, COM USO DE GUINDASTE, SEM REAPROVEITAMENTO. AF_12/2017</v>
      </c>
      <c r="E39" s="23" t="str">
        <f ca="1">VLOOKUP(B39,'Insumos e Serviços'!$A:$F,5,0)</f>
        <v>m²</v>
      </c>
      <c r="F39" s="17">
        <v>619</v>
      </c>
      <c r="G39" s="18">
        <f ca="1">VLOOKUP(B39,'Insumos e Serviços'!$A:$F,6,0)</f>
        <v>3.92</v>
      </c>
      <c r="H39" s="18">
        <f t="shared" si="1"/>
        <v>2426.48</v>
      </c>
    </row>
    <row r="40" spans="1:8" ht="22.5">
      <c r="A40" s="14" t="s">
        <v>243</v>
      </c>
      <c r="B40" s="15" t="s">
        <v>244</v>
      </c>
      <c r="C40" s="23" t="str">
        <f ca="1">VLOOKUP(B40,'Insumos e Serviços'!$A:$F,2,0)</f>
        <v>SINAPI</v>
      </c>
      <c r="D40" s="52" t="str">
        <f ca="1">VLOOKUP(B40,'Insumos e Serviços'!$A:$F,4,0)</f>
        <v>REMOÇÃO DE TRAMA DE MADEIRA PARA COBERTURA, DE FORMA MANUAL, SEM REAPROVEITAMENTO. AF_12/2017</v>
      </c>
      <c r="E40" s="23" t="str">
        <f ca="1">VLOOKUP(B40,'Insumos e Serviços'!$A:$F,5,0)</f>
        <v>m²</v>
      </c>
      <c r="F40" s="17">
        <v>619</v>
      </c>
      <c r="G40" s="18">
        <f ca="1">VLOOKUP(B40,'Insumos e Serviços'!$A:$F,6,0)</f>
        <v>6.76</v>
      </c>
      <c r="H40" s="18">
        <f t="shared" si="1"/>
        <v>4184.4399999999996</v>
      </c>
    </row>
    <row r="41" spans="1:8" ht="14.1" customHeight="1">
      <c r="A41" s="14" t="s">
        <v>246</v>
      </c>
      <c r="B41" s="15" t="s">
        <v>247</v>
      </c>
      <c r="C41" s="23" t="str">
        <f ca="1">VLOOKUP(B41,'Insumos e Serviços'!$A:$F,2,0)</f>
        <v>SINAPI</v>
      </c>
      <c r="D41" s="52" t="str">
        <f ca="1">VLOOKUP(B41,'Insumos e Serviços'!$A:$F,4,0)</f>
        <v>REMOÇÃO DE VIDRO TEMPERADO FIXADO EM PERFIL U. AF_01/2021</v>
      </c>
      <c r="E41" s="23" t="str">
        <f ca="1">VLOOKUP(B41,'Insumos e Serviços'!$A:$F,5,0)</f>
        <v>m²</v>
      </c>
      <c r="F41" s="17">
        <v>240</v>
      </c>
      <c r="G41" s="18">
        <f ca="1">VLOOKUP(B41,'Insumos e Serviços'!$A:$F,6,0)</f>
        <v>14.96</v>
      </c>
      <c r="H41" s="18">
        <f t="shared" si="1"/>
        <v>3590.4</v>
      </c>
    </row>
    <row r="42" spans="1:8" ht="14.1" customHeight="1">
      <c r="A42" s="14" t="s">
        <v>249</v>
      </c>
      <c r="B42" s="15" t="s">
        <v>250</v>
      </c>
      <c r="C42" s="15" t="s">
        <v>21</v>
      </c>
      <c r="D42" s="16" t="s">
        <v>251</v>
      </c>
      <c r="E42" s="15" t="s">
        <v>46</v>
      </c>
      <c r="F42" s="17">
        <v>9</v>
      </c>
      <c r="G42" s="18">
        <f ca="1">VLOOKUP(A42,'Orçamento Analítico'!$A:$H,8,0)</f>
        <v>5.51</v>
      </c>
      <c r="H42" s="18">
        <f t="shared" si="1"/>
        <v>49.59</v>
      </c>
    </row>
    <row r="43" spans="1:8" ht="14.1" customHeight="1">
      <c r="A43" s="14" t="s">
        <v>252</v>
      </c>
      <c r="B43" s="15" t="s">
        <v>253</v>
      </c>
      <c r="C43" s="15" t="s">
        <v>21</v>
      </c>
      <c r="D43" s="16" t="s">
        <v>254</v>
      </c>
      <c r="E43" s="15" t="s">
        <v>57</v>
      </c>
      <c r="F43" s="17">
        <v>2.5</v>
      </c>
      <c r="G43" s="18">
        <f ca="1">VLOOKUP(A43,'Orçamento Analítico'!$A:$H,8,0)</f>
        <v>7.86</v>
      </c>
      <c r="H43" s="18">
        <f t="shared" si="1"/>
        <v>19.649999999999999</v>
      </c>
    </row>
    <row r="44" spans="1:8" ht="14.1" customHeight="1">
      <c r="A44" s="14" t="s">
        <v>255</v>
      </c>
      <c r="B44" s="15" t="s">
        <v>256</v>
      </c>
      <c r="C44" s="15" t="s">
        <v>21</v>
      </c>
      <c r="D44" s="16" t="s">
        <v>257</v>
      </c>
      <c r="E44" s="15" t="s">
        <v>224</v>
      </c>
      <c r="F44" s="17">
        <v>87</v>
      </c>
      <c r="G44" s="18">
        <f ca="1">VLOOKUP(A44,'Orçamento Analítico'!$A:$H,8,0)</f>
        <v>136.36000000000001</v>
      </c>
      <c r="H44" s="18">
        <f t="shared" si="1"/>
        <v>11863.32</v>
      </c>
    </row>
    <row r="45" spans="1:8" ht="14.1" customHeight="1">
      <c r="A45" s="10" t="s">
        <v>7</v>
      </c>
      <c r="B45" s="11"/>
      <c r="C45" s="11"/>
      <c r="D45" s="12" t="s">
        <v>36</v>
      </c>
      <c r="E45" s="10"/>
      <c r="F45" s="13"/>
      <c r="G45" s="10"/>
      <c r="H45" s="13">
        <f>H46</f>
        <v>19565.580000000002</v>
      </c>
    </row>
    <row r="46" spans="1:8" ht="14.1" customHeight="1">
      <c r="A46" s="158" t="s">
        <v>37</v>
      </c>
      <c r="B46" s="159"/>
      <c r="C46" s="159"/>
      <c r="D46" s="158" t="s">
        <v>38</v>
      </c>
      <c r="E46" s="159"/>
      <c r="F46" s="160"/>
      <c r="G46" s="158"/>
      <c r="H46" s="161">
        <f>H47</f>
        <v>19565.580000000002</v>
      </c>
    </row>
    <row r="47" spans="1:8" ht="14.1" customHeight="1">
      <c r="A47" s="158" t="s">
        <v>39</v>
      </c>
      <c r="B47" s="159"/>
      <c r="C47" s="159"/>
      <c r="D47" s="158" t="s">
        <v>40</v>
      </c>
      <c r="E47" s="159"/>
      <c r="F47" s="160"/>
      <c r="G47" s="158"/>
      <c r="H47" s="161">
        <f>SUM(H48:H49)</f>
        <v>19565.580000000002</v>
      </c>
    </row>
    <row r="48" spans="1:8" ht="14.1" customHeight="1">
      <c r="A48" s="14" t="s">
        <v>41</v>
      </c>
      <c r="B48" s="15" t="s">
        <v>42</v>
      </c>
      <c r="C48" s="23" t="str">
        <f ca="1">VLOOKUP(B48,'Insumos e Serviços'!$A:$F,2,0)</f>
        <v>SINAPI</v>
      </c>
      <c r="D48" s="52" t="str">
        <f ca="1">VLOOKUP(B48,'Insumos e Serviços'!$A:$F,4,0)</f>
        <v>ENCARREGADO GERAL DE OBRAS COM ENCARGOS COMPLEMENTARES</v>
      </c>
      <c r="E48" s="23" t="str">
        <f ca="1">VLOOKUP(B48,'Insumos e Serviços'!$A:$F,5,0)</f>
        <v>MES</v>
      </c>
      <c r="F48" s="17">
        <v>3</v>
      </c>
      <c r="G48" s="18">
        <f ca="1">VLOOKUP(B48,'Insumos e Serviços'!$A:$F,6,0)</f>
        <v>3807.72</v>
      </c>
      <c r="H48" s="18">
        <f>TRUNC(F48 * G48, 2)</f>
        <v>11423.16</v>
      </c>
    </row>
    <row r="49" spans="1:8" ht="14.1" customHeight="1">
      <c r="A49" s="14" t="s">
        <v>258</v>
      </c>
      <c r="B49" s="15" t="s">
        <v>259</v>
      </c>
      <c r="C49" s="23" t="str">
        <f ca="1">VLOOKUP(B49,'Insumos e Serviços'!$A:$F,2,0)</f>
        <v>SINAPI</v>
      </c>
      <c r="D49" s="52" t="str">
        <f ca="1">VLOOKUP(B49,'Insumos e Serviços'!$A:$F,4,0)</f>
        <v>ENGENHEIRO CIVIL DE OBRA PLENO COM ENCARGOS COMPLEMENTARES</v>
      </c>
      <c r="E49" s="23" t="str">
        <f ca="1">VLOOKUP(B49,'Insumos e Serviços'!$A:$F,5,0)</f>
        <v>H</v>
      </c>
      <c r="F49" s="17">
        <v>78</v>
      </c>
      <c r="G49" s="18" t="str">
        <f ca="1">VLOOKUP(B49,'Insumos e Serviços'!$A:$F,6,0)</f>
        <v xml:space="preserve"> 104,39</v>
      </c>
      <c r="H49" s="18">
        <f>TRUNC(F49 * G49, 2)</f>
        <v>8142.42</v>
      </c>
    </row>
    <row r="50" spans="1:8" ht="14.1" customHeight="1">
      <c r="A50" s="10" t="s">
        <v>8</v>
      </c>
      <c r="B50" s="11"/>
      <c r="C50" s="11"/>
      <c r="D50" s="12" t="s">
        <v>43</v>
      </c>
      <c r="E50" s="10"/>
      <c r="F50" s="13"/>
      <c r="G50" s="10"/>
      <c r="H50" s="13">
        <f>H51+H58+H63+H67+H73+H79+H112+H115+H122</f>
        <v>485829.97999999992</v>
      </c>
    </row>
    <row r="51" spans="1:8" ht="14.1" customHeight="1">
      <c r="A51" s="158" t="s">
        <v>261</v>
      </c>
      <c r="B51" s="159"/>
      <c r="C51" s="159"/>
      <c r="D51" s="158" t="s">
        <v>262</v>
      </c>
      <c r="E51" s="159"/>
      <c r="F51" s="160"/>
      <c r="G51" s="158"/>
      <c r="H51" s="161">
        <f>H52+H55</f>
        <v>3098.68</v>
      </c>
    </row>
    <row r="52" spans="1:8" ht="14.1" customHeight="1">
      <c r="A52" s="158" t="s">
        <v>263</v>
      </c>
      <c r="B52" s="159"/>
      <c r="C52" s="159"/>
      <c r="D52" s="158" t="s">
        <v>264</v>
      </c>
      <c r="E52" s="159"/>
      <c r="F52" s="160"/>
      <c r="G52" s="158"/>
      <c r="H52" s="161">
        <f>H53</f>
        <v>760.66</v>
      </c>
    </row>
    <row r="53" spans="1:8" ht="14.1" customHeight="1">
      <c r="A53" s="158" t="s">
        <v>265</v>
      </c>
      <c r="B53" s="159"/>
      <c r="C53" s="159"/>
      <c r="D53" s="158" t="s">
        <v>266</v>
      </c>
      <c r="E53" s="159"/>
      <c r="F53" s="160"/>
      <c r="G53" s="158"/>
      <c r="H53" s="161">
        <f>H54</f>
        <v>760.66</v>
      </c>
    </row>
    <row r="54" spans="1:8" ht="33.75">
      <c r="A54" s="14" t="s">
        <v>267</v>
      </c>
      <c r="B54" s="15" t="s">
        <v>268</v>
      </c>
      <c r="C54" s="23" t="str">
        <f ca="1">VLOOKUP(B54,'Insumos e Serviços'!$A:$F,2,0)</f>
        <v>SINAPI</v>
      </c>
      <c r="D54" s="52" t="str">
        <f ca="1">VLOOKUP(B54,'Insumos e Serviços'!$A:$F,4,0)</f>
        <v>ALVENARIA DE VEDAÇÃO DE BLOCOS CERÂMICOS FURADOS NA HORIZONTAL DE 9X19X19 CM (ESPESSURA 9 CM) E ARGAMASSA DE ASSENTAMENTO COM PREPARO EM BETONEIRA. AF_12/2021</v>
      </c>
      <c r="E54" s="23" t="str">
        <f ca="1">VLOOKUP(B54,'Insumos e Serviços'!$A:$F,5,0)</f>
        <v>m²</v>
      </c>
      <c r="F54" s="17">
        <v>8.5</v>
      </c>
      <c r="G54" s="18">
        <f ca="1">VLOOKUP(B54,'Insumos e Serviços'!$A:$F,6,0)</f>
        <v>89.49</v>
      </c>
      <c r="H54" s="18">
        <f>TRUNC(F54 * G54, 2)</f>
        <v>760.66</v>
      </c>
    </row>
    <row r="55" spans="1:8" ht="14.1" customHeight="1">
      <c r="A55" s="158" t="s">
        <v>270</v>
      </c>
      <c r="B55" s="159"/>
      <c r="C55" s="159"/>
      <c r="D55" s="158" t="s">
        <v>271</v>
      </c>
      <c r="E55" s="159"/>
      <c r="F55" s="160"/>
      <c r="G55" s="158"/>
      <c r="H55" s="161">
        <f>SUM(H56:H57)</f>
        <v>2338.02</v>
      </c>
    </row>
    <row r="56" spans="1:8" ht="45">
      <c r="A56" s="14" t="s">
        <v>272</v>
      </c>
      <c r="B56" s="15" t="s">
        <v>273</v>
      </c>
      <c r="C56" s="15" t="s">
        <v>21</v>
      </c>
      <c r="D56" s="16" t="s">
        <v>274</v>
      </c>
      <c r="E56" s="15" t="s">
        <v>46</v>
      </c>
      <c r="F56" s="17">
        <v>2.7</v>
      </c>
      <c r="G56" s="18">
        <f ca="1">VLOOKUP(A56,'Orçamento Analítico'!$A:$H,8,0)</f>
        <v>785.1</v>
      </c>
      <c r="H56" s="18">
        <f>TRUNC(F56 * G56, 2)</f>
        <v>2119.77</v>
      </c>
    </row>
    <row r="57" spans="1:8" ht="33.75">
      <c r="A57" s="14" t="s">
        <v>275</v>
      </c>
      <c r="B57" s="15" t="s">
        <v>276</v>
      </c>
      <c r="C57" s="23" t="str">
        <f ca="1">VLOOKUP(B57,'Insumos e Serviços'!$A:$F,2,0)</f>
        <v>SINAPI</v>
      </c>
      <c r="D57" s="52" t="str">
        <f ca="1">VLOOKUP(B57,'Insumos e Serviços'!$A:$F,4,0)</f>
        <v>PAREDE COM PLACAS DE GESSO ACARTONADO (DRYWALL), PARA USO INTERNO, COM DUAS FACES SIMPLES E ESTRUTURA METÁLICA COM GUIAS SIMPLES, SEM VÃOS. AF_06/2017_P</v>
      </c>
      <c r="E57" s="23" t="str">
        <f ca="1">VLOOKUP(B57,'Insumos e Serviços'!$A:$F,5,0)</f>
        <v>m²</v>
      </c>
      <c r="F57" s="17">
        <v>2.5</v>
      </c>
      <c r="G57" s="18">
        <f ca="1">VLOOKUP(B57,'Insumos e Serviços'!$A:$F,6,0)</f>
        <v>87.3</v>
      </c>
      <c r="H57" s="18">
        <f>TRUNC(F57 * G57, 2)</f>
        <v>218.25</v>
      </c>
    </row>
    <row r="58" spans="1:8" ht="14.1" customHeight="1">
      <c r="A58" s="158" t="s">
        <v>278</v>
      </c>
      <c r="B58" s="159"/>
      <c r="C58" s="159"/>
      <c r="D58" s="158" t="s">
        <v>279</v>
      </c>
      <c r="E58" s="159"/>
      <c r="F58" s="160"/>
      <c r="G58" s="158"/>
      <c r="H58" s="161">
        <f>H59</f>
        <v>39804.379999999997</v>
      </c>
    </row>
    <row r="59" spans="1:8" ht="14.1" customHeight="1">
      <c r="A59" s="158" t="s">
        <v>280</v>
      </c>
      <c r="B59" s="159"/>
      <c r="C59" s="159"/>
      <c r="D59" s="158" t="s">
        <v>281</v>
      </c>
      <c r="E59" s="159"/>
      <c r="F59" s="160"/>
      <c r="G59" s="158"/>
      <c r="H59" s="161">
        <f>H60</f>
        <v>39804.379999999997</v>
      </c>
    </row>
    <row r="60" spans="1:8" ht="14.1" customHeight="1">
      <c r="A60" s="158" t="s">
        <v>282</v>
      </c>
      <c r="B60" s="159"/>
      <c r="C60" s="159"/>
      <c r="D60" s="158" t="s">
        <v>283</v>
      </c>
      <c r="E60" s="159"/>
      <c r="F60" s="160"/>
      <c r="G60" s="158"/>
      <c r="H60" s="161">
        <f>SUM(H61:H62)</f>
        <v>39804.379999999997</v>
      </c>
    </row>
    <row r="61" spans="1:8" ht="22.5">
      <c r="A61" s="14" t="s">
        <v>284</v>
      </c>
      <c r="B61" s="15" t="s">
        <v>285</v>
      </c>
      <c r="C61" s="15" t="s">
        <v>21</v>
      </c>
      <c r="D61" s="16" t="s">
        <v>286</v>
      </c>
      <c r="E61" s="15" t="s">
        <v>57</v>
      </c>
      <c r="F61" s="17">
        <v>262</v>
      </c>
      <c r="G61" s="18">
        <f ca="1">VLOOKUP(A61,'Orçamento Analítico'!$A:$H,8,0)</f>
        <v>11.629999999999999</v>
      </c>
      <c r="H61" s="18">
        <f>TRUNC(F61 * G61, 2)</f>
        <v>3047.06</v>
      </c>
    </row>
    <row r="62" spans="1:8" ht="22.5">
      <c r="A62" s="14" t="s">
        <v>287</v>
      </c>
      <c r="B62" s="15" t="s">
        <v>288</v>
      </c>
      <c r="C62" s="15" t="s">
        <v>21</v>
      </c>
      <c r="D62" s="16" t="s">
        <v>289</v>
      </c>
      <c r="E62" s="15" t="s">
        <v>57</v>
      </c>
      <c r="F62" s="17">
        <v>3813</v>
      </c>
      <c r="G62" s="18">
        <f ca="1">VLOOKUP(A62,'Orçamento Analítico'!$A:$H,8,0)</f>
        <v>9.6399999999999988</v>
      </c>
      <c r="H62" s="18">
        <f>TRUNC(F62 * G62, 2)</f>
        <v>36757.32</v>
      </c>
    </row>
    <row r="63" spans="1:8" ht="14.1" customHeight="1">
      <c r="A63" s="158" t="s">
        <v>290</v>
      </c>
      <c r="B63" s="159"/>
      <c r="C63" s="159"/>
      <c r="D63" s="158" t="s">
        <v>291</v>
      </c>
      <c r="E63" s="159"/>
      <c r="F63" s="160"/>
      <c r="G63" s="158"/>
      <c r="H63" s="161">
        <f>H64</f>
        <v>1044.1199999999999</v>
      </c>
    </row>
    <row r="64" spans="1:8" ht="14.1" customHeight="1">
      <c r="A64" s="158" t="s">
        <v>292</v>
      </c>
      <c r="B64" s="159"/>
      <c r="C64" s="159"/>
      <c r="D64" s="158" t="s">
        <v>293</v>
      </c>
      <c r="E64" s="159"/>
      <c r="F64" s="160"/>
      <c r="G64" s="158"/>
      <c r="H64" s="161">
        <f>H65</f>
        <v>1044.1199999999999</v>
      </c>
    </row>
    <row r="65" spans="1:8" ht="14.1" customHeight="1">
      <c r="A65" s="158" t="s">
        <v>294</v>
      </c>
      <c r="B65" s="159"/>
      <c r="C65" s="159"/>
      <c r="D65" s="158" t="s">
        <v>295</v>
      </c>
      <c r="E65" s="159"/>
      <c r="F65" s="160"/>
      <c r="G65" s="158"/>
      <c r="H65" s="161">
        <f>H66</f>
        <v>1044.1199999999999</v>
      </c>
    </row>
    <row r="66" spans="1:8" ht="14.1" customHeight="1">
      <c r="A66" s="14" t="s">
        <v>296</v>
      </c>
      <c r="B66" s="15" t="s">
        <v>297</v>
      </c>
      <c r="C66" s="15" t="s">
        <v>21</v>
      </c>
      <c r="D66" s="16" t="s">
        <v>298</v>
      </c>
      <c r="E66" s="15" t="s">
        <v>46</v>
      </c>
      <c r="F66" s="17">
        <v>14</v>
      </c>
      <c r="G66" s="18">
        <f ca="1">VLOOKUP(A66,'Orçamento Analítico'!$A:$H,8,0)</f>
        <v>74.580000000000013</v>
      </c>
      <c r="H66" s="18">
        <f>TRUNC(F66 * G66, 2)</f>
        <v>1044.1199999999999</v>
      </c>
    </row>
    <row r="67" spans="1:8" ht="14.1" customHeight="1">
      <c r="A67" s="158" t="s">
        <v>299</v>
      </c>
      <c r="B67" s="159"/>
      <c r="C67" s="159"/>
      <c r="D67" s="158" t="s">
        <v>300</v>
      </c>
      <c r="E67" s="159"/>
      <c r="F67" s="160"/>
      <c r="G67" s="158"/>
      <c r="H67" s="161">
        <f>H68</f>
        <v>294756.31</v>
      </c>
    </row>
    <row r="68" spans="1:8" ht="14.1" customHeight="1">
      <c r="A68" s="158" t="s">
        <v>301</v>
      </c>
      <c r="B68" s="159"/>
      <c r="C68" s="159"/>
      <c r="D68" s="158" t="s">
        <v>302</v>
      </c>
      <c r="E68" s="159"/>
      <c r="F68" s="160"/>
      <c r="G68" s="158"/>
      <c r="H68" s="161">
        <f>SUM(H69:H72)</f>
        <v>294756.31</v>
      </c>
    </row>
    <row r="69" spans="1:8" ht="33.75">
      <c r="A69" s="14" t="s">
        <v>303</v>
      </c>
      <c r="B69" s="15" t="s">
        <v>304</v>
      </c>
      <c r="C69" s="15" t="s">
        <v>21</v>
      </c>
      <c r="D69" s="16" t="s">
        <v>654</v>
      </c>
      <c r="E69" s="15" t="s">
        <v>46</v>
      </c>
      <c r="F69" s="17">
        <v>619</v>
      </c>
      <c r="G69" s="18">
        <f ca="1">VLOOKUP(A69,'Orçamento Analítico'!$A:$H,8,0)</f>
        <v>296.84000000000003</v>
      </c>
      <c r="H69" s="18">
        <f>TRUNC(F69 * G69, 2)</f>
        <v>183743.96</v>
      </c>
    </row>
    <row r="70" spans="1:8" ht="33.75">
      <c r="A70" s="14" t="s">
        <v>305</v>
      </c>
      <c r="B70" s="15" t="s">
        <v>306</v>
      </c>
      <c r="C70" s="15" t="s">
        <v>21</v>
      </c>
      <c r="D70" s="16" t="s">
        <v>655</v>
      </c>
      <c r="E70" s="15" t="s">
        <v>46</v>
      </c>
      <c r="F70" s="17">
        <v>215</v>
      </c>
      <c r="G70" s="18">
        <f ca="1">VLOOKUP(A70,'Orçamento Analítico'!$A:$H,8,0)</f>
        <v>385.81</v>
      </c>
      <c r="H70" s="18">
        <f>TRUNC(F70 * G70, 2)</f>
        <v>82949.149999999994</v>
      </c>
    </row>
    <row r="71" spans="1:8" ht="33.75">
      <c r="A71" s="14" t="s">
        <v>652</v>
      </c>
      <c r="B71" s="15" t="s">
        <v>307</v>
      </c>
      <c r="C71" s="15" t="s">
        <v>21</v>
      </c>
      <c r="D71" s="16" t="s">
        <v>308</v>
      </c>
      <c r="E71" s="15" t="s">
        <v>46</v>
      </c>
      <c r="F71" s="17">
        <v>619</v>
      </c>
      <c r="G71" s="18">
        <f ca="1">VLOOKUP(A71,'Orçamento Analítico'!$A:$H,8,0)</f>
        <v>37.200000000000003</v>
      </c>
      <c r="H71" s="18">
        <f>TRUNC(F71 * G71, 2)</f>
        <v>23026.799999999999</v>
      </c>
    </row>
    <row r="72" spans="1:8" ht="14.1" customHeight="1">
      <c r="A72" s="14" t="s">
        <v>653</v>
      </c>
      <c r="B72" s="15" t="s">
        <v>309</v>
      </c>
      <c r="C72" s="15" t="s">
        <v>21</v>
      </c>
      <c r="D72" s="16" t="s">
        <v>310</v>
      </c>
      <c r="E72" s="15" t="s">
        <v>57</v>
      </c>
      <c r="F72" s="17">
        <v>90</v>
      </c>
      <c r="G72" s="18">
        <f ca="1">VLOOKUP(A72,'Orçamento Analítico'!$A:$H,8,0)</f>
        <v>55.96</v>
      </c>
      <c r="H72" s="18">
        <f>TRUNC(F72 * G72, 2)</f>
        <v>5036.3999999999996</v>
      </c>
    </row>
    <row r="73" spans="1:8" ht="14.1" customHeight="1">
      <c r="A73" s="158" t="s">
        <v>311</v>
      </c>
      <c r="B73" s="159"/>
      <c r="C73" s="159"/>
      <c r="D73" s="158" t="s">
        <v>312</v>
      </c>
      <c r="E73" s="159"/>
      <c r="F73" s="160"/>
      <c r="G73" s="158"/>
      <c r="H73" s="161">
        <f>H74</f>
        <v>12261.67</v>
      </c>
    </row>
    <row r="74" spans="1:8" ht="14.1" customHeight="1">
      <c r="A74" s="158" t="s">
        <v>313</v>
      </c>
      <c r="B74" s="159"/>
      <c r="C74" s="159"/>
      <c r="D74" s="158" t="s">
        <v>45</v>
      </c>
      <c r="E74" s="159"/>
      <c r="F74" s="160"/>
      <c r="G74" s="158"/>
      <c r="H74" s="161">
        <f>H75</f>
        <v>12261.67</v>
      </c>
    </row>
    <row r="75" spans="1:8" ht="14.1" customHeight="1">
      <c r="A75" s="158" t="s">
        <v>314</v>
      </c>
      <c r="B75" s="159"/>
      <c r="C75" s="159"/>
      <c r="D75" s="158" t="s">
        <v>315</v>
      </c>
      <c r="E75" s="159"/>
      <c r="F75" s="160"/>
      <c r="G75" s="158"/>
      <c r="H75" s="161">
        <f>H76</f>
        <v>12261.67</v>
      </c>
    </row>
    <row r="76" spans="1:8" ht="14.1" customHeight="1">
      <c r="A76" s="19" t="s">
        <v>316</v>
      </c>
      <c r="B76" s="20"/>
      <c r="C76" s="20"/>
      <c r="D76" s="21" t="s">
        <v>317</v>
      </c>
      <c r="E76" s="19"/>
      <c r="F76" s="22"/>
      <c r="G76" s="19"/>
      <c r="H76" s="22">
        <f>SUM(H77:H78)</f>
        <v>12261.67</v>
      </c>
    </row>
    <row r="77" spans="1:8" ht="33.75">
      <c r="A77" s="14" t="s">
        <v>318</v>
      </c>
      <c r="B77" s="15" t="s">
        <v>319</v>
      </c>
      <c r="C77" s="23" t="str">
        <f ca="1">VLOOKUP(B77,'Insumos e Serviços'!$A:$F,2,0)</f>
        <v>SINAPI</v>
      </c>
      <c r="D77" s="52" t="str">
        <f ca="1">VLOOKUP(B77,'Insumos e Serviços'!$A:$F,4,0)</f>
        <v>EXECUÇÃO DE PASSEIO (CALÇADA) OU PISO DE CONCRETO COM CONCRETO MOLDADO IN LOCO, FEITO EM OBRA, ACABAMENTO CONVENCIONAL, ESPESSURA 10 CM, ARMADO. AF_07/2016</v>
      </c>
      <c r="E77" s="23" t="str">
        <f ca="1">VLOOKUP(B77,'Insumos e Serviços'!$A:$F,5,0)</f>
        <v>m²</v>
      </c>
      <c r="F77" s="17">
        <v>88.5</v>
      </c>
      <c r="G77" s="18">
        <f ca="1">VLOOKUP(B77,'Insumos e Serviços'!$A:$F,6,0)</f>
        <v>136.16999999999999</v>
      </c>
      <c r="H77" s="18">
        <f>TRUNC(F77 * G77, 2)</f>
        <v>12051.04</v>
      </c>
    </row>
    <row r="78" spans="1:8" ht="33.75">
      <c r="A78" s="14" t="s">
        <v>321</v>
      </c>
      <c r="B78" s="15" t="s">
        <v>322</v>
      </c>
      <c r="C78" s="15" t="s">
        <v>21</v>
      </c>
      <c r="D78" s="16" t="s">
        <v>323</v>
      </c>
      <c r="E78" s="15" t="s">
        <v>46</v>
      </c>
      <c r="F78" s="17">
        <v>88.5</v>
      </c>
      <c r="G78" s="18">
        <f ca="1">VLOOKUP(A78,'Orçamento Analítico'!$A:$H,8,0)</f>
        <v>2.38</v>
      </c>
      <c r="H78" s="18">
        <f>TRUNC(F78 * G78, 2)</f>
        <v>210.63</v>
      </c>
    </row>
    <row r="79" spans="1:8" ht="14.1" customHeight="1">
      <c r="A79" s="158" t="s">
        <v>44</v>
      </c>
      <c r="B79" s="159"/>
      <c r="C79" s="159"/>
      <c r="D79" s="158" t="s">
        <v>45</v>
      </c>
      <c r="E79" s="159"/>
      <c r="F79" s="160"/>
      <c r="G79" s="158"/>
      <c r="H79" s="161">
        <f>H80+H89+H92+H95</f>
        <v>83234.290000000008</v>
      </c>
    </row>
    <row r="80" spans="1:8" ht="14.1" customHeight="1">
      <c r="A80" s="158" t="s">
        <v>324</v>
      </c>
      <c r="B80" s="159"/>
      <c r="C80" s="159"/>
      <c r="D80" s="158" t="s">
        <v>325</v>
      </c>
      <c r="E80" s="159"/>
      <c r="F80" s="160"/>
      <c r="G80" s="158"/>
      <c r="H80" s="161">
        <f>H81+H83+H85+H87</f>
        <v>1535.13</v>
      </c>
    </row>
    <row r="81" spans="1:8" ht="14.1" customHeight="1">
      <c r="A81" s="158" t="s">
        <v>326</v>
      </c>
      <c r="B81" s="159"/>
      <c r="C81" s="159"/>
      <c r="D81" s="158" t="s">
        <v>327</v>
      </c>
      <c r="E81" s="159"/>
      <c r="F81" s="160"/>
      <c r="G81" s="158"/>
      <c r="H81" s="161">
        <f>H82</f>
        <v>70.83</v>
      </c>
    </row>
    <row r="82" spans="1:8" ht="14.1" customHeight="1">
      <c r="A82" s="14" t="s">
        <v>328</v>
      </c>
      <c r="B82" s="15" t="s">
        <v>329</v>
      </c>
      <c r="C82" s="15" t="s">
        <v>21</v>
      </c>
      <c r="D82" s="16" t="s">
        <v>330</v>
      </c>
      <c r="E82" s="15" t="s">
        <v>46</v>
      </c>
      <c r="F82" s="17">
        <v>9</v>
      </c>
      <c r="G82" s="18">
        <f ca="1">VLOOKUP(A82,'Orçamento Analítico'!$A:$H,8,0)</f>
        <v>7.870000000000001</v>
      </c>
      <c r="H82" s="18">
        <f>TRUNC(F82 * G82, 2)</f>
        <v>70.83</v>
      </c>
    </row>
    <row r="83" spans="1:8" ht="14.1" customHeight="1">
      <c r="A83" s="158" t="s">
        <v>331</v>
      </c>
      <c r="B83" s="159"/>
      <c r="C83" s="159"/>
      <c r="D83" s="158" t="s">
        <v>332</v>
      </c>
      <c r="E83" s="159"/>
      <c r="F83" s="160"/>
      <c r="G83" s="158"/>
      <c r="H83" s="161">
        <f>H84</f>
        <v>112.71</v>
      </c>
    </row>
    <row r="84" spans="1:8" ht="33.75">
      <c r="A84" s="14" t="s">
        <v>497</v>
      </c>
      <c r="B84" s="15" t="s">
        <v>338</v>
      </c>
      <c r="C84" s="23" t="str">
        <f ca="1">VLOOKUP(B84,'Insumos e Serviços'!$A:$F,2,0)</f>
        <v>SINAPI</v>
      </c>
      <c r="D84" s="52" t="str">
        <f ca="1">VLOOKUP(B84,'Insumos e Serviços'!$A:$F,4,0)</f>
        <v>CHAPISCO APLICADO EM ALVENARIA (SEM PRESENÇA DE VÃOS) E ESTRUTURAS DE CONCRETO DE FACHADA, COM COLHER DE PEDREIRO.  ARGAMASSA TRAÇO 1:3 COM PREPARO EM BETONEIRA 400L. AF_06/2014</v>
      </c>
      <c r="E84" s="23" t="str">
        <f ca="1">VLOOKUP(B84,'Insumos e Serviços'!$A:$F,5,0)</f>
        <v>m²</v>
      </c>
      <c r="F84" s="17">
        <v>17</v>
      </c>
      <c r="G84" s="18">
        <f ca="1">VLOOKUP(B84,'Insumos e Serviços'!$A:$F,6,0)</f>
        <v>6.63</v>
      </c>
      <c r="H84" s="18">
        <f>TRUNC(F84 * G84, 2)</f>
        <v>112.71</v>
      </c>
    </row>
    <row r="85" spans="1:8" ht="14.1" customHeight="1">
      <c r="A85" s="158" t="s">
        <v>333</v>
      </c>
      <c r="B85" s="159"/>
      <c r="C85" s="159"/>
      <c r="D85" s="158" t="s">
        <v>334</v>
      </c>
      <c r="E85" s="159"/>
      <c r="F85" s="160"/>
      <c r="G85" s="158"/>
      <c r="H85" s="161">
        <f>H86</f>
        <v>650.59</v>
      </c>
    </row>
    <row r="86" spans="1:8" ht="45">
      <c r="A86" s="14" t="s">
        <v>335</v>
      </c>
      <c r="B86" s="15" t="s">
        <v>336</v>
      </c>
      <c r="C86" s="23" t="str">
        <f ca="1">VLOOKUP(B86,'Insumos e Serviços'!$A:$F,2,0)</f>
        <v>SINAPI</v>
      </c>
      <c r="D86" s="52" t="str">
        <f ca="1">VLOOKUP(B86,'Insumos e Serviços'!$A:$F,4,0)</f>
        <v>(COMPOSIÇÃO REPRESENTATIVA) DO SERVIÇO DE EMBOÇO/MASSA ÚNICA, APLICADO MANUALMENTE, TRAÇO 1:2:8, EM BETONEIRA DE 400L, PAREDES INTERNAS, COM EXECUÇÃO DE TALISCAS, EDIFICAÇÃO HABITACIONAL UNIFAMILIAR (CASAS) E EDIFICAÇÃO PÚBLICA PADRÃO. AF_12/2014</v>
      </c>
      <c r="E86" s="23" t="str">
        <f ca="1">VLOOKUP(B86,'Insumos e Serviços'!$A:$F,5,0)</f>
        <v>m²</v>
      </c>
      <c r="F86" s="17">
        <v>17</v>
      </c>
      <c r="G86" s="18">
        <f ca="1">VLOOKUP(B86,'Insumos e Serviços'!$A:$F,6,0)</f>
        <v>38.270000000000003</v>
      </c>
      <c r="H86" s="18">
        <f>TRUNC(F86 * G86, 2)</f>
        <v>650.59</v>
      </c>
    </row>
    <row r="87" spans="1:8" ht="14.1" customHeight="1">
      <c r="A87" s="158" t="s">
        <v>340</v>
      </c>
      <c r="B87" s="159"/>
      <c r="C87" s="159"/>
      <c r="D87" s="158" t="s">
        <v>341</v>
      </c>
      <c r="E87" s="159"/>
      <c r="F87" s="160"/>
      <c r="G87" s="158"/>
      <c r="H87" s="161">
        <f>H88</f>
        <v>701</v>
      </c>
    </row>
    <row r="88" spans="1:8" ht="22.5">
      <c r="A88" s="14" t="s">
        <v>342</v>
      </c>
      <c r="B88" s="15" t="s">
        <v>343</v>
      </c>
      <c r="C88" s="23" t="str">
        <f ca="1">VLOOKUP(B88,'Insumos e Serviços'!$A:$F,2,0)</f>
        <v>SINAPI</v>
      </c>
      <c r="D88" s="52" t="str">
        <f ca="1">VLOOKUP(B88,'Insumos e Serviços'!$A:$F,4,0)</f>
        <v>APLICAÇÃO MANUAL DE MASSA ACRÍLICA EM PANOS DE FACHADA COM PRESENÇA DE VÃOS, DE EDIFÍCIOS DE MÚLTIPLOS PAVIMENTOS, DUAS DEMÃOS. AF_05/2017</v>
      </c>
      <c r="E88" s="23" t="str">
        <f ca="1">VLOOKUP(B88,'Insumos e Serviços'!$A:$F,5,0)</f>
        <v>m²</v>
      </c>
      <c r="F88" s="17">
        <v>25</v>
      </c>
      <c r="G88" s="18">
        <f ca="1">VLOOKUP(B88,'Insumos e Serviços'!$A:$F,6,0)</f>
        <v>28.04</v>
      </c>
      <c r="H88" s="18">
        <f>TRUNC(F88 * G88, 2)</f>
        <v>701</v>
      </c>
    </row>
    <row r="89" spans="1:8" ht="14.1" customHeight="1">
      <c r="A89" s="158" t="s">
        <v>345</v>
      </c>
      <c r="B89" s="159"/>
      <c r="C89" s="159"/>
      <c r="D89" s="158" t="s">
        <v>346</v>
      </c>
      <c r="E89" s="159"/>
      <c r="F89" s="160"/>
      <c r="G89" s="158"/>
      <c r="H89" s="161">
        <f>H90</f>
        <v>965.7</v>
      </c>
    </row>
    <row r="90" spans="1:8" ht="14.1" customHeight="1">
      <c r="A90" s="158" t="s">
        <v>347</v>
      </c>
      <c r="B90" s="159"/>
      <c r="C90" s="159"/>
      <c r="D90" s="158" t="s">
        <v>348</v>
      </c>
      <c r="E90" s="159"/>
      <c r="F90" s="160"/>
      <c r="G90" s="158"/>
      <c r="H90" s="161">
        <f>H91</f>
        <v>965.7</v>
      </c>
    </row>
    <row r="91" spans="1:8" ht="22.5">
      <c r="A91" s="14" t="s">
        <v>349</v>
      </c>
      <c r="B91" s="15" t="s">
        <v>350</v>
      </c>
      <c r="C91" s="15" t="s">
        <v>21</v>
      </c>
      <c r="D91" s="16" t="s">
        <v>351</v>
      </c>
      <c r="E91" s="15" t="s">
        <v>46</v>
      </c>
      <c r="F91" s="17">
        <v>7.5</v>
      </c>
      <c r="G91" s="18">
        <f ca="1">VLOOKUP(A91,'Orçamento Analítico'!$A:$H,8,0)</f>
        <v>128.76</v>
      </c>
      <c r="H91" s="18">
        <f>TRUNC(F91 * G91, 2)</f>
        <v>965.7</v>
      </c>
    </row>
    <row r="92" spans="1:8" ht="14.1" customHeight="1">
      <c r="A92" s="158" t="s">
        <v>352</v>
      </c>
      <c r="B92" s="159"/>
      <c r="C92" s="159"/>
      <c r="D92" s="158" t="s">
        <v>353</v>
      </c>
      <c r="E92" s="159"/>
      <c r="F92" s="160"/>
      <c r="G92" s="158"/>
      <c r="H92" s="161">
        <f>H93</f>
        <v>32136.32</v>
      </c>
    </row>
    <row r="93" spans="1:8" ht="14.1" customHeight="1">
      <c r="A93" s="158" t="s">
        <v>354</v>
      </c>
      <c r="B93" s="159"/>
      <c r="C93" s="159"/>
      <c r="D93" s="158" t="s">
        <v>355</v>
      </c>
      <c r="E93" s="159"/>
      <c r="F93" s="160"/>
      <c r="G93" s="158"/>
      <c r="H93" s="161">
        <f>H94</f>
        <v>32136.32</v>
      </c>
    </row>
    <row r="94" spans="1:8" ht="33.75">
      <c r="A94" s="14" t="s">
        <v>356</v>
      </c>
      <c r="B94" s="15" t="s">
        <v>357</v>
      </c>
      <c r="C94" s="15" t="s">
        <v>21</v>
      </c>
      <c r="D94" s="16" t="s">
        <v>358</v>
      </c>
      <c r="E94" s="15" t="s">
        <v>46</v>
      </c>
      <c r="F94" s="17">
        <v>149</v>
      </c>
      <c r="G94" s="18">
        <f ca="1">VLOOKUP(A94,'Orçamento Analítico'!$A:$H,8,0)</f>
        <v>215.67999999999998</v>
      </c>
      <c r="H94" s="18">
        <f>TRUNC(F94 * G94, 2)</f>
        <v>32136.32</v>
      </c>
    </row>
    <row r="95" spans="1:8" ht="14.1" customHeight="1">
      <c r="A95" s="158" t="s">
        <v>359</v>
      </c>
      <c r="B95" s="159"/>
      <c r="C95" s="159"/>
      <c r="D95" s="158" t="s">
        <v>360</v>
      </c>
      <c r="E95" s="159"/>
      <c r="F95" s="160"/>
      <c r="G95" s="158"/>
      <c r="H95" s="161">
        <f>H96+H101+H104+H106+H110</f>
        <v>48597.14</v>
      </c>
    </row>
    <row r="96" spans="1:8" ht="14.1" customHeight="1">
      <c r="A96" s="158" t="s">
        <v>361</v>
      </c>
      <c r="B96" s="159"/>
      <c r="C96" s="159"/>
      <c r="D96" s="158" t="s">
        <v>362</v>
      </c>
      <c r="E96" s="159"/>
      <c r="F96" s="160"/>
      <c r="G96" s="158"/>
      <c r="H96" s="161">
        <f>SUM(H97:H100)</f>
        <v>13440.52</v>
      </c>
    </row>
    <row r="97" spans="1:8" ht="22.5">
      <c r="A97" s="14" t="s">
        <v>363</v>
      </c>
      <c r="B97" s="15" t="s">
        <v>364</v>
      </c>
      <c r="C97" s="23" t="str">
        <f ca="1">VLOOKUP(B97,'Insumos e Serviços'!$A:$F,2,0)</f>
        <v>SINAPI</v>
      </c>
      <c r="D97" s="52" t="str">
        <f ca="1">VLOOKUP(B97,'Insumos e Serviços'!$A:$F,4,0)</f>
        <v>APLICAÇÃO MANUAL DE PINTURA COM TINTA LÁTEX ACRÍLICA EM PAREDES, DUAS DEMÃOS. AF_06/2014</v>
      </c>
      <c r="E97" s="23" t="str">
        <f ca="1">VLOOKUP(B97,'Insumos e Serviços'!$A:$F,5,0)</f>
        <v>m²</v>
      </c>
      <c r="F97" s="17">
        <v>138</v>
      </c>
      <c r="G97" s="18">
        <f ca="1">VLOOKUP(B97,'Insumos e Serviços'!$A:$F,6,0)</f>
        <v>14.54</v>
      </c>
      <c r="H97" s="18">
        <f>TRUNC(F97 * G97, 2)</f>
        <v>2006.52</v>
      </c>
    </row>
    <row r="98" spans="1:8" ht="22.5">
      <c r="A98" s="14" t="s">
        <v>366</v>
      </c>
      <c r="B98" s="15" t="s">
        <v>367</v>
      </c>
      <c r="C98" s="23" t="str">
        <f ca="1">VLOOKUP(B98,'Insumos e Serviços'!$A:$F,2,0)</f>
        <v>SINAPI</v>
      </c>
      <c r="D98" s="52" t="str">
        <f ca="1">VLOOKUP(B98,'Insumos e Serviços'!$A:$F,4,0)</f>
        <v>APLICAÇÃO MANUAL DE TINTA LÁTEX ACRÍLICA EM SUPERFÍCIES EXTERNAS DE SACADA DE EDIFÍCIOS DE MÚLTIPLOS PAVIMENTOS, DUAS DEMÃOS. AF_11/2016</v>
      </c>
      <c r="E98" s="23" t="str">
        <f ca="1">VLOOKUP(B98,'Insumos e Serviços'!$A:$F,5,0)</f>
        <v>m²</v>
      </c>
      <c r="F98" s="17">
        <v>516</v>
      </c>
      <c r="G98" s="18">
        <f ca="1">VLOOKUP(B98,'Insumos e Serviços'!$A:$F,6,0)</f>
        <v>21.88</v>
      </c>
      <c r="H98" s="18">
        <f>TRUNC(F98 * G98, 2)</f>
        <v>11290.08</v>
      </c>
    </row>
    <row r="99" spans="1:8" ht="22.5">
      <c r="A99" s="14" t="s">
        <v>369</v>
      </c>
      <c r="B99" s="15" t="s">
        <v>370</v>
      </c>
      <c r="C99" s="23" t="str">
        <f ca="1">VLOOKUP(B99,'Insumos e Serviços'!$A:$F,2,0)</f>
        <v>SINAPI</v>
      </c>
      <c r="D99" s="52" t="str">
        <f ca="1">VLOOKUP(B99,'Insumos e Serviços'!$A:$F,4,0)</f>
        <v>APLICAÇÃO MANUAL DE PINTURA COM TINTA LÁTEX ACRÍLICA EM TETO, DUAS DEMÃOS. AF_06/2014</v>
      </c>
      <c r="E99" s="23" t="str">
        <f ca="1">VLOOKUP(B99,'Insumos e Serviços'!$A:$F,5,0)</f>
        <v>m²</v>
      </c>
      <c r="F99" s="17">
        <v>4</v>
      </c>
      <c r="G99" s="18">
        <f ca="1">VLOOKUP(B99,'Insumos e Serviços'!$A:$F,6,0)</f>
        <v>16.48</v>
      </c>
      <c r="H99" s="18">
        <f>TRUNC(F99 * G99, 2)</f>
        <v>65.92</v>
      </c>
    </row>
    <row r="100" spans="1:8" ht="14.1" customHeight="1">
      <c r="A100" s="14" t="s">
        <v>372</v>
      </c>
      <c r="B100" s="15" t="s">
        <v>373</v>
      </c>
      <c r="C100" s="23" t="str">
        <f ca="1">VLOOKUP(B100,'Insumos e Serviços'!$A:$F,2,0)</f>
        <v>SINAPI</v>
      </c>
      <c r="D100" s="52" t="str">
        <f ca="1">VLOOKUP(B100,'Insumos e Serviços'!$A:$F,4,0)</f>
        <v>APLICAÇÃO DE FUNDO SELADOR ACRÍLICO EM PAREDES, UMA DEMÃO. AF_06/2014</v>
      </c>
      <c r="E100" s="23" t="str">
        <f ca="1">VLOOKUP(B100,'Insumos e Serviços'!$A:$F,5,0)</f>
        <v>m²</v>
      </c>
      <c r="F100" s="17">
        <v>25</v>
      </c>
      <c r="G100" s="18">
        <f ca="1">VLOOKUP(B100,'Insumos e Serviços'!$A:$F,6,0)</f>
        <v>3.12</v>
      </c>
      <c r="H100" s="18">
        <f>TRUNC(F100 * G100, 2)</f>
        <v>78</v>
      </c>
    </row>
    <row r="101" spans="1:8" ht="14.1" customHeight="1">
      <c r="A101" s="158" t="s">
        <v>375</v>
      </c>
      <c r="B101" s="159"/>
      <c r="C101" s="159"/>
      <c r="D101" s="158" t="s">
        <v>376</v>
      </c>
      <c r="E101" s="159"/>
      <c r="F101" s="160"/>
      <c r="G101" s="158"/>
      <c r="H101" s="161">
        <f>SUM(H102:H103)</f>
        <v>535.6</v>
      </c>
    </row>
    <row r="102" spans="1:8" ht="22.5">
      <c r="A102" s="14" t="s">
        <v>645</v>
      </c>
      <c r="B102" s="15" t="s">
        <v>377</v>
      </c>
      <c r="C102" s="23" t="str">
        <f ca="1">VLOOKUP(B102,'Insumos e Serviços'!$A:$F,2,0)</f>
        <v>SINAPI</v>
      </c>
      <c r="D102" s="52" t="str">
        <f ca="1">VLOOKUP(B102,'Insumos e Serviços'!$A:$F,4,0)</f>
        <v>PINTURA DE DEMARCAÇÃO DE VAGA COM TINTA ACRÍLICA, E = 10 CM, APLICAÇÃO MANUAL. AF_05/2021</v>
      </c>
      <c r="E102" s="23" t="str">
        <f ca="1">VLOOKUP(B102,'Insumos e Serviços'!$A:$F,5,0)</f>
        <v>M</v>
      </c>
      <c r="F102" s="17">
        <v>44</v>
      </c>
      <c r="G102" s="18">
        <f ca="1">VLOOKUP(B102,'Insumos e Serviços'!$A:$F,6,0)</f>
        <v>4.0199999999999996</v>
      </c>
      <c r="H102" s="18">
        <f>TRUNC(F102 * G102, 2)</f>
        <v>176.88</v>
      </c>
    </row>
    <row r="103" spans="1:8" ht="14.1" customHeight="1">
      <c r="A103" s="14" t="s">
        <v>646</v>
      </c>
      <c r="B103" s="15" t="s">
        <v>379</v>
      </c>
      <c r="C103" s="15" t="s">
        <v>21</v>
      </c>
      <c r="D103" s="16" t="s">
        <v>380</v>
      </c>
      <c r="E103" s="15" t="s">
        <v>46</v>
      </c>
      <c r="F103" s="17">
        <v>16</v>
      </c>
      <c r="G103" s="18">
        <f ca="1">VLOOKUP(A103,'Orçamento Analítico'!$A:$H,8,0)</f>
        <v>22.42</v>
      </c>
      <c r="H103" s="18">
        <f>TRUNC(F103 * G103, 2)</f>
        <v>358.72</v>
      </c>
    </row>
    <row r="104" spans="1:8" ht="14.1" customHeight="1">
      <c r="A104" s="158" t="s">
        <v>381</v>
      </c>
      <c r="B104" s="159"/>
      <c r="C104" s="159"/>
      <c r="D104" s="158" t="s">
        <v>382</v>
      </c>
      <c r="E104" s="159"/>
      <c r="F104" s="160"/>
      <c r="G104" s="158"/>
      <c r="H104" s="161">
        <f>H105</f>
        <v>10811.2</v>
      </c>
    </row>
    <row r="105" spans="1:8" ht="22.5">
      <c r="A105" s="14" t="s">
        <v>383</v>
      </c>
      <c r="B105" s="15" t="s">
        <v>384</v>
      </c>
      <c r="C105" s="23" t="str">
        <f ca="1">VLOOKUP(B105,'Insumos e Serviços'!$A:$F,2,0)</f>
        <v>SINAPI</v>
      </c>
      <c r="D105" s="52" t="str">
        <f ca="1">VLOOKUP(B105,'Insumos e Serviços'!$A:$F,4,0)</f>
        <v>PINTURA DE PISO COM TINTA ACRÍLICA, APLICAÇÃO MANUAL, 2 DEMÃOS, INCLUSO FUNDO PREPARADOR. AF_05/2021</v>
      </c>
      <c r="E105" s="23" t="str">
        <f ca="1">VLOOKUP(B105,'Insumos e Serviços'!$A:$F,5,0)</f>
        <v>m²</v>
      </c>
      <c r="F105" s="17">
        <v>580</v>
      </c>
      <c r="G105" s="18">
        <f ca="1">VLOOKUP(B105,'Insumos e Serviços'!$A:$F,6,0)</f>
        <v>18.64</v>
      </c>
      <c r="H105" s="18">
        <f>TRUNC(F105 * G105, 2)</f>
        <v>10811.2</v>
      </c>
    </row>
    <row r="106" spans="1:8" ht="14.1" customHeight="1">
      <c r="A106" s="158" t="s">
        <v>386</v>
      </c>
      <c r="B106" s="159"/>
      <c r="C106" s="159"/>
      <c r="D106" s="158" t="s">
        <v>387</v>
      </c>
      <c r="E106" s="159"/>
      <c r="F106" s="160"/>
      <c r="G106" s="158"/>
      <c r="H106" s="161">
        <f>SUM(H107:H109)</f>
        <v>23111.629999999997</v>
      </c>
    </row>
    <row r="107" spans="1:8" ht="33.75">
      <c r="A107" s="14" t="s">
        <v>388</v>
      </c>
      <c r="B107" s="15" t="s">
        <v>389</v>
      </c>
      <c r="C107" s="23" t="str">
        <f ca="1">VLOOKUP(B107,'Insumos e Serviços'!$A:$F,2,0)</f>
        <v>SINAPI</v>
      </c>
      <c r="D107" s="52" t="str">
        <f ca="1">VLOOKUP(B107,'Insumos e Serviços'!$A:$F,4,0)</f>
        <v>PINTURA COM TINTA ALQUÍDICA DE ACABAMENTO (ESMALTE SINTÉTICO ACETINADO) APLICADA A ROLO OU PINCEL SOBRE SUPERFÍCIES METÁLICAS (EXCETO PERFIL) EXECUTADO EM OBRA (02 DEMÃOS). AF_01/2020</v>
      </c>
      <c r="E107" s="23" t="str">
        <f ca="1">VLOOKUP(B107,'Insumos e Serviços'!$A:$F,5,0)</f>
        <v>m²</v>
      </c>
      <c r="F107" s="17">
        <v>325</v>
      </c>
      <c r="G107" s="18">
        <f ca="1">VLOOKUP(B107,'Insumos e Serviços'!$A:$F,6,0)</f>
        <v>46.84</v>
      </c>
      <c r="H107" s="18">
        <f>TRUNC(F107 * G107, 2)</f>
        <v>15223</v>
      </c>
    </row>
    <row r="108" spans="1:8">
      <c r="A108" s="14" t="s">
        <v>391</v>
      </c>
      <c r="B108" s="15" t="s">
        <v>392</v>
      </c>
      <c r="C108" s="23" t="str">
        <f ca="1">VLOOKUP(B108,'Insumos e Serviços'!$A:$F,2,0)</f>
        <v>SINAPI</v>
      </c>
      <c r="D108" s="52" t="str">
        <f ca="1">VLOOKUP(B108,'Insumos e Serviços'!$A:$F,4,0)</f>
        <v>LIXAMENTO MANUAL EM SUPERFÍCIES METÁLICAS EM OBRA. AF_01/2020</v>
      </c>
      <c r="E108" s="23" t="str">
        <f ca="1">VLOOKUP(B108,'Insumos e Serviços'!$A:$F,5,0)</f>
        <v>m²</v>
      </c>
      <c r="F108" s="17">
        <v>229</v>
      </c>
      <c r="G108" s="18">
        <f ca="1">VLOOKUP(B108,'Insumos e Serviços'!$A:$F,6,0)</f>
        <v>9.3699999999999992</v>
      </c>
      <c r="H108" s="18">
        <f>TRUNC(F108 * G108, 2)</f>
        <v>2145.73</v>
      </c>
    </row>
    <row r="109" spans="1:8" ht="22.5">
      <c r="A109" s="14" t="s">
        <v>394</v>
      </c>
      <c r="B109" s="15" t="s">
        <v>395</v>
      </c>
      <c r="C109" s="15" t="s">
        <v>21</v>
      </c>
      <c r="D109" s="16" t="s">
        <v>396</v>
      </c>
      <c r="E109" s="15" t="s">
        <v>46</v>
      </c>
      <c r="F109" s="17">
        <v>270</v>
      </c>
      <c r="G109" s="18">
        <f ca="1">VLOOKUP(A109,'Orçamento Analítico'!$A:$H,8,0)</f>
        <v>21.27</v>
      </c>
      <c r="H109" s="18">
        <f>TRUNC(F109 * G109, 2)</f>
        <v>5742.9</v>
      </c>
    </row>
    <row r="110" spans="1:8" ht="14.1" customHeight="1">
      <c r="A110" s="158" t="s">
        <v>397</v>
      </c>
      <c r="B110" s="159"/>
      <c r="C110" s="159"/>
      <c r="D110" s="158" t="s">
        <v>398</v>
      </c>
      <c r="E110" s="159"/>
      <c r="F110" s="160"/>
      <c r="G110" s="158"/>
      <c r="H110" s="161">
        <f>H111</f>
        <v>698.19</v>
      </c>
    </row>
    <row r="111" spans="1:8" ht="33.75">
      <c r="A111" s="14" t="s">
        <v>399</v>
      </c>
      <c r="B111" s="15" t="s">
        <v>400</v>
      </c>
      <c r="C111" s="23" t="str">
        <f ca="1">VLOOKUP(B111,'Insumos e Serviços'!$A:$F,2,0)</f>
        <v>SINAPI</v>
      </c>
      <c r="D111" s="52" t="str">
        <f ca="1">VLOOKUP(B111,'Insumos e Serviços'!$A:$F,4,0)</f>
        <v>APLICAÇÃO MANUAL DE PINTURA COM TINTA TEXTURIZADA ACRÍLICA EM PANOS CEGOS DE FACHADA (SEM PRESENÇA DE VÃOS) DE EDIFÍCIOS DE MÚLTIPLOS PAVIMENTOS, UMA COR. AF_06/2014</v>
      </c>
      <c r="E111" s="23" t="str">
        <f ca="1">VLOOKUP(B111,'Insumos e Serviços'!$A:$F,5,0)</f>
        <v>m²</v>
      </c>
      <c r="F111" s="17">
        <v>51</v>
      </c>
      <c r="G111" s="18">
        <f ca="1">VLOOKUP(B111,'Insumos e Serviços'!$A:$F,6,0)</f>
        <v>13.69</v>
      </c>
      <c r="H111" s="18">
        <f>TRUNC(F111 * G111, 2)</f>
        <v>698.19</v>
      </c>
    </row>
    <row r="112" spans="1:8" ht="14.1" customHeight="1">
      <c r="A112" s="158" t="s">
        <v>402</v>
      </c>
      <c r="B112" s="159"/>
      <c r="C112" s="159"/>
      <c r="D112" s="158" t="s">
        <v>403</v>
      </c>
      <c r="E112" s="159"/>
      <c r="F112" s="160"/>
      <c r="G112" s="158"/>
      <c r="H112" s="161">
        <f>H113</f>
        <v>360.63</v>
      </c>
    </row>
    <row r="113" spans="1:8" ht="14.1" customHeight="1">
      <c r="A113" s="158" t="s">
        <v>404</v>
      </c>
      <c r="B113" s="159"/>
      <c r="C113" s="159"/>
      <c r="D113" s="158" t="s">
        <v>405</v>
      </c>
      <c r="E113" s="159"/>
      <c r="F113" s="160"/>
      <c r="G113" s="158"/>
      <c r="H113" s="161">
        <f>H114</f>
        <v>360.63</v>
      </c>
    </row>
    <row r="114" spans="1:8" ht="22.5">
      <c r="A114" s="14" t="s">
        <v>406</v>
      </c>
      <c r="B114" s="15" t="s">
        <v>407</v>
      </c>
      <c r="C114" s="15" t="s">
        <v>21</v>
      </c>
      <c r="D114" s="16" t="s">
        <v>408</v>
      </c>
      <c r="E114" s="15" t="s">
        <v>46</v>
      </c>
      <c r="F114" s="17">
        <v>3</v>
      </c>
      <c r="G114" s="18">
        <f ca="1">VLOOKUP(A114,'Orçamento Analítico'!$A:$H,8,0)</f>
        <v>120.21000000000001</v>
      </c>
      <c r="H114" s="18">
        <f>TRUNC(F114 * G114, 2)</f>
        <v>360.63</v>
      </c>
    </row>
    <row r="115" spans="1:8" ht="14.1" customHeight="1">
      <c r="A115" s="158" t="s">
        <v>409</v>
      </c>
      <c r="B115" s="159"/>
      <c r="C115" s="159"/>
      <c r="D115" s="158" t="s">
        <v>410</v>
      </c>
      <c r="E115" s="159"/>
      <c r="F115" s="160"/>
      <c r="G115" s="158"/>
      <c r="H115" s="161">
        <f>SUM(H116+H119)</f>
        <v>19882.12</v>
      </c>
    </row>
    <row r="116" spans="1:8" ht="14.1" customHeight="1">
      <c r="A116" s="158" t="s">
        <v>411</v>
      </c>
      <c r="B116" s="159"/>
      <c r="C116" s="159"/>
      <c r="D116" s="158" t="s">
        <v>412</v>
      </c>
      <c r="E116" s="159"/>
      <c r="F116" s="160"/>
      <c r="G116" s="158"/>
      <c r="H116" s="161">
        <f>H117</f>
        <v>15842.64</v>
      </c>
    </row>
    <row r="117" spans="1:8" ht="14.1" customHeight="1">
      <c r="A117" s="158" t="s">
        <v>413</v>
      </c>
      <c r="B117" s="159"/>
      <c r="C117" s="159"/>
      <c r="D117" s="158" t="s">
        <v>414</v>
      </c>
      <c r="E117" s="159"/>
      <c r="F117" s="160"/>
      <c r="G117" s="158"/>
      <c r="H117" s="161">
        <f>H118</f>
        <v>15842.64</v>
      </c>
    </row>
    <row r="118" spans="1:8" ht="22.5">
      <c r="A118" s="14" t="s">
        <v>415</v>
      </c>
      <c r="B118" s="15" t="s">
        <v>416</v>
      </c>
      <c r="C118" s="15" t="s">
        <v>21</v>
      </c>
      <c r="D118" s="16" t="s">
        <v>417</v>
      </c>
      <c r="E118" s="15" t="s">
        <v>31</v>
      </c>
      <c r="F118" s="17">
        <v>93.5</v>
      </c>
      <c r="G118" s="18">
        <f ca="1">VLOOKUP(A118,'Orçamento Analítico'!$A:$H,8,0)</f>
        <v>169.44</v>
      </c>
      <c r="H118" s="18">
        <f>TRUNC(F118 * G118, 2)</f>
        <v>15842.64</v>
      </c>
    </row>
    <row r="119" spans="1:8" ht="14.1" customHeight="1">
      <c r="A119" s="158" t="s">
        <v>418</v>
      </c>
      <c r="B119" s="159"/>
      <c r="C119" s="159"/>
      <c r="D119" s="158" t="s">
        <v>419</v>
      </c>
      <c r="E119" s="159"/>
      <c r="F119" s="160"/>
      <c r="G119" s="158"/>
      <c r="H119" s="161">
        <f>H120</f>
        <v>4039.48</v>
      </c>
    </row>
    <row r="120" spans="1:8" ht="14.1" customHeight="1">
      <c r="A120" s="158" t="s">
        <v>420</v>
      </c>
      <c r="B120" s="159"/>
      <c r="C120" s="159"/>
      <c r="D120" s="158" t="s">
        <v>421</v>
      </c>
      <c r="E120" s="159"/>
      <c r="F120" s="160"/>
      <c r="G120" s="158"/>
      <c r="H120" s="161">
        <f>H121</f>
        <v>4039.48</v>
      </c>
    </row>
    <row r="121" spans="1:8" ht="22.5">
      <c r="A121" s="14" t="s">
        <v>422</v>
      </c>
      <c r="B121" s="15" t="s">
        <v>423</v>
      </c>
      <c r="C121" s="15" t="s">
        <v>21</v>
      </c>
      <c r="D121" s="16" t="s">
        <v>424</v>
      </c>
      <c r="E121" s="15" t="s">
        <v>46</v>
      </c>
      <c r="F121" s="17">
        <v>16.399999999999999</v>
      </c>
      <c r="G121" s="18">
        <f ca="1">VLOOKUP(A121,'Orçamento Analítico'!$A:$H,8,0)</f>
        <v>246.31</v>
      </c>
      <c r="H121" s="18">
        <f>TRUNC(F121 * G121, 2)</f>
        <v>4039.48</v>
      </c>
    </row>
    <row r="122" spans="1:8" ht="14.1" customHeight="1">
      <c r="A122" s="158" t="s">
        <v>425</v>
      </c>
      <c r="B122" s="159"/>
      <c r="C122" s="159"/>
      <c r="D122" s="158" t="s">
        <v>426</v>
      </c>
      <c r="E122" s="159"/>
      <c r="F122" s="160"/>
      <c r="G122" s="158"/>
      <c r="H122" s="161">
        <f>H123+H126+H131+H134</f>
        <v>31387.779999999995</v>
      </c>
    </row>
    <row r="123" spans="1:8" ht="14.1" customHeight="1">
      <c r="A123" s="158" t="s">
        <v>427</v>
      </c>
      <c r="B123" s="159"/>
      <c r="C123" s="159"/>
      <c r="D123" s="158" t="s">
        <v>428</v>
      </c>
      <c r="E123" s="159"/>
      <c r="F123" s="160"/>
      <c r="G123" s="158"/>
      <c r="H123" s="161">
        <f>H124</f>
        <v>25382.28</v>
      </c>
    </row>
    <row r="124" spans="1:8" ht="14.1" customHeight="1">
      <c r="A124" s="158" t="s">
        <v>429</v>
      </c>
      <c r="B124" s="159"/>
      <c r="C124" s="159"/>
      <c r="D124" s="158" t="s">
        <v>421</v>
      </c>
      <c r="E124" s="159"/>
      <c r="F124" s="160"/>
      <c r="G124" s="158"/>
      <c r="H124" s="161">
        <f>H125</f>
        <v>25382.28</v>
      </c>
    </row>
    <row r="125" spans="1:8" ht="14.1" customHeight="1">
      <c r="A125" s="14" t="s">
        <v>430</v>
      </c>
      <c r="B125" s="15" t="s">
        <v>431</v>
      </c>
      <c r="C125" s="15" t="s">
        <v>21</v>
      </c>
      <c r="D125" s="16" t="s">
        <v>432</v>
      </c>
      <c r="E125" s="15" t="s">
        <v>46</v>
      </c>
      <c r="F125" s="17">
        <v>287</v>
      </c>
      <c r="G125" s="18">
        <f ca="1">VLOOKUP(A125,'Orçamento Analítico'!$A:$H,8,0)</f>
        <v>88.44</v>
      </c>
      <c r="H125" s="18">
        <f>TRUNC(F125 * G125, 2)</f>
        <v>25382.28</v>
      </c>
    </row>
    <row r="126" spans="1:8" ht="14.1" customHeight="1">
      <c r="A126" s="158" t="s">
        <v>433</v>
      </c>
      <c r="B126" s="159"/>
      <c r="C126" s="159"/>
      <c r="D126" s="158" t="s">
        <v>434</v>
      </c>
      <c r="E126" s="159"/>
      <c r="F126" s="160"/>
      <c r="G126" s="158"/>
      <c r="H126" s="161">
        <f>H127</f>
        <v>4887.46</v>
      </c>
    </row>
    <row r="127" spans="1:8" ht="14.1" customHeight="1">
      <c r="A127" s="158" t="s">
        <v>435</v>
      </c>
      <c r="B127" s="159"/>
      <c r="C127" s="159"/>
      <c r="D127" s="158" t="s">
        <v>436</v>
      </c>
      <c r="E127" s="159"/>
      <c r="F127" s="160"/>
      <c r="G127" s="158"/>
      <c r="H127" s="161">
        <f>SUM(H128:H130)</f>
        <v>4887.46</v>
      </c>
    </row>
    <row r="128" spans="1:8" ht="22.5">
      <c r="A128" s="14" t="s">
        <v>437</v>
      </c>
      <c r="B128" s="15" t="s">
        <v>438</v>
      </c>
      <c r="C128" s="15" t="s">
        <v>21</v>
      </c>
      <c r="D128" s="16" t="s">
        <v>439</v>
      </c>
      <c r="E128" s="15" t="s">
        <v>57</v>
      </c>
      <c r="F128" s="17">
        <v>11.3</v>
      </c>
      <c r="G128" s="18">
        <f ca="1">VLOOKUP(A128,'Orçamento Analítico'!$A:$H,8,0)</f>
        <v>292.22000000000003</v>
      </c>
      <c r="H128" s="18">
        <f>TRUNC(F128 * G128, 2)</f>
        <v>3302.08</v>
      </c>
    </row>
    <row r="129" spans="1:8" ht="22.5">
      <c r="A129" s="14" t="s">
        <v>440</v>
      </c>
      <c r="B129" s="15" t="s">
        <v>441</v>
      </c>
      <c r="C129" s="15" t="s">
        <v>21</v>
      </c>
      <c r="D129" s="16" t="s">
        <v>442</v>
      </c>
      <c r="E129" s="15" t="s">
        <v>57</v>
      </c>
      <c r="F129" s="17">
        <v>5.7</v>
      </c>
      <c r="G129" s="18">
        <f ca="1">VLOOKUP(A129,'Orçamento Analítico'!$A:$H,8,0)</f>
        <v>246.48999999999998</v>
      </c>
      <c r="H129" s="18">
        <f>TRUNC(F129 * G129, 2)</f>
        <v>1404.99</v>
      </c>
    </row>
    <row r="130" spans="1:8" ht="22.5">
      <c r="A130" s="14" t="s">
        <v>443</v>
      </c>
      <c r="B130" s="15" t="s">
        <v>444</v>
      </c>
      <c r="C130" s="15" t="s">
        <v>21</v>
      </c>
      <c r="D130" s="16" t="s">
        <v>445</v>
      </c>
      <c r="E130" s="15" t="s">
        <v>23</v>
      </c>
      <c r="F130" s="17">
        <v>3</v>
      </c>
      <c r="G130" s="18">
        <f ca="1">VLOOKUP(A130,'Orçamento Analítico'!$A:$H,8,0)</f>
        <v>60.129999999999995</v>
      </c>
      <c r="H130" s="18">
        <f>TRUNC(F130 * G130, 2)</f>
        <v>180.39</v>
      </c>
    </row>
    <row r="131" spans="1:8" ht="14.1" customHeight="1">
      <c r="A131" s="158" t="s">
        <v>446</v>
      </c>
      <c r="B131" s="159"/>
      <c r="C131" s="159"/>
      <c r="D131" s="158" t="s">
        <v>447</v>
      </c>
      <c r="E131" s="159"/>
      <c r="F131" s="160"/>
      <c r="G131" s="158"/>
      <c r="H131" s="161">
        <f>H132</f>
        <v>272.94</v>
      </c>
    </row>
    <row r="132" spans="1:8" ht="14.1" customHeight="1">
      <c r="A132" s="158" t="s">
        <v>448</v>
      </c>
      <c r="B132" s="159"/>
      <c r="C132" s="159"/>
      <c r="D132" s="158" t="s">
        <v>436</v>
      </c>
      <c r="E132" s="159"/>
      <c r="F132" s="160"/>
      <c r="G132" s="158"/>
      <c r="H132" s="161">
        <f>H133</f>
        <v>272.94</v>
      </c>
    </row>
    <row r="133" spans="1:8" ht="22.5">
      <c r="A133" s="14" t="s">
        <v>449</v>
      </c>
      <c r="B133" s="15" t="s">
        <v>450</v>
      </c>
      <c r="C133" s="15" t="s">
        <v>21</v>
      </c>
      <c r="D133" s="16" t="s">
        <v>451</v>
      </c>
      <c r="E133" s="15" t="s">
        <v>31</v>
      </c>
      <c r="F133" s="17">
        <v>1.5</v>
      </c>
      <c r="G133" s="18">
        <f ca="1">VLOOKUP(A133,'Orçamento Analítico'!$A:$H,8,0)</f>
        <v>181.96</v>
      </c>
      <c r="H133" s="18">
        <f>TRUNC(F133 * G133, 2)</f>
        <v>272.94</v>
      </c>
    </row>
    <row r="134" spans="1:8" ht="14.1" customHeight="1">
      <c r="A134" s="158" t="s">
        <v>452</v>
      </c>
      <c r="B134" s="159"/>
      <c r="C134" s="159"/>
      <c r="D134" s="158" t="s">
        <v>453</v>
      </c>
      <c r="E134" s="159"/>
      <c r="F134" s="160"/>
      <c r="G134" s="158"/>
      <c r="H134" s="161">
        <f>H135</f>
        <v>845.1</v>
      </c>
    </row>
    <row r="135" spans="1:8" ht="22.5">
      <c r="A135" s="14" t="s">
        <v>454</v>
      </c>
      <c r="B135" s="15" t="s">
        <v>455</v>
      </c>
      <c r="C135" s="15" t="s">
        <v>21</v>
      </c>
      <c r="D135" s="16" t="s">
        <v>456</v>
      </c>
      <c r="E135" s="15" t="s">
        <v>31</v>
      </c>
      <c r="F135" s="17">
        <v>7.5</v>
      </c>
      <c r="G135" s="18">
        <f ca="1">VLOOKUP(A135,'Orçamento Analítico'!$A:$H,8,0)</f>
        <v>112.67999999999999</v>
      </c>
      <c r="H135" s="18">
        <f>TRUNC(F135 * G135, 2)</f>
        <v>845.1</v>
      </c>
    </row>
    <row r="136" spans="1:8" ht="14.1" customHeight="1">
      <c r="A136" s="10" t="s">
        <v>9</v>
      </c>
      <c r="B136" s="11"/>
      <c r="C136" s="11"/>
      <c r="D136" s="12" t="s">
        <v>47</v>
      </c>
      <c r="E136" s="10"/>
      <c r="F136" s="13"/>
      <c r="G136" s="10"/>
      <c r="H136" s="13">
        <f>H137</f>
        <v>3717.7400000000002</v>
      </c>
    </row>
    <row r="137" spans="1:8" ht="14.1" customHeight="1">
      <c r="A137" s="158" t="s">
        <v>48</v>
      </c>
      <c r="B137" s="159"/>
      <c r="C137" s="159"/>
      <c r="D137" s="158" t="s">
        <v>49</v>
      </c>
      <c r="E137" s="159"/>
      <c r="F137" s="160"/>
      <c r="G137" s="158"/>
      <c r="H137" s="161">
        <f>SUM(H138:H141)</f>
        <v>3717.7400000000002</v>
      </c>
    </row>
    <row r="138" spans="1:8" ht="14.1" customHeight="1">
      <c r="A138" s="14" t="s">
        <v>50</v>
      </c>
      <c r="B138" s="15" t="s">
        <v>457</v>
      </c>
      <c r="C138" s="23" t="str">
        <f ca="1">VLOOKUP(B138,'Insumos e Serviços'!$A:$F,2,0)</f>
        <v>SINAPI</v>
      </c>
      <c r="D138" s="52" t="str">
        <f ca="1">VLOOKUP(B138,'Insumos e Serviços'!$A:$F,4,0)</f>
        <v>LIMPEZA DE SUPERFÍCIE COM JATO DE ALTA PRESSÃO. AF_04/2019</v>
      </c>
      <c r="E138" s="23" t="str">
        <f ca="1">VLOOKUP(B138,'Insumos e Serviços'!$A:$F,5,0)</f>
        <v>m²</v>
      </c>
      <c r="F138" s="17">
        <v>936</v>
      </c>
      <c r="G138" s="18">
        <f ca="1">VLOOKUP(B138,'Insumos e Serviços'!$A:$F,6,0)</f>
        <v>1.77</v>
      </c>
      <c r="H138" s="18">
        <f>TRUNC(F138 * G138, 2)</f>
        <v>1656.72</v>
      </c>
    </row>
    <row r="139" spans="1:8" ht="22.5">
      <c r="A139" s="14" t="s">
        <v>459</v>
      </c>
      <c r="B139" s="15" t="s">
        <v>460</v>
      </c>
      <c r="C139" s="23" t="str">
        <f ca="1">VLOOKUP(B139,'Insumos e Serviços'!$A:$F,2,0)</f>
        <v>SINAPI</v>
      </c>
      <c r="D139" s="52" t="str">
        <f ca="1">VLOOKUP(B139,'Insumos e Serviços'!$A:$F,4,0)</f>
        <v>LIMPEZA DE REVESTIMENTO CERÂMICO EM PAREDE UTILIZANDO DETERGENTE NEUTRO E ESCOVAÇÃO MANUAL. AF_04/2019</v>
      </c>
      <c r="E139" s="23" t="str">
        <f ca="1">VLOOKUP(B139,'Insumos e Serviços'!$A:$F,5,0)</f>
        <v>m²</v>
      </c>
      <c r="F139" s="17">
        <v>872</v>
      </c>
      <c r="G139" s="18">
        <f ca="1">VLOOKUP(B139,'Insumos e Serviços'!$A:$F,6,0)</f>
        <v>1.46</v>
      </c>
      <c r="H139" s="18">
        <f>TRUNC(F139 * G139, 2)</f>
        <v>1273.1199999999999</v>
      </c>
    </row>
    <row r="140" spans="1:8" ht="14.1" customHeight="1">
      <c r="A140" s="14" t="s">
        <v>462</v>
      </c>
      <c r="B140" s="15" t="s">
        <v>463</v>
      </c>
      <c r="C140" s="15" t="s">
        <v>21</v>
      </c>
      <c r="D140" s="16" t="s">
        <v>464</v>
      </c>
      <c r="E140" s="15" t="s">
        <v>46</v>
      </c>
      <c r="F140" s="17">
        <v>574</v>
      </c>
      <c r="G140" s="18">
        <f ca="1">VLOOKUP(A140,'Orçamento Analítico'!$A:$H,8,0)</f>
        <v>0.77</v>
      </c>
      <c r="H140" s="18">
        <f>TRUNC(F140 * G140, 2)</f>
        <v>441.98</v>
      </c>
    </row>
    <row r="141" spans="1:8" ht="14.1" customHeight="1">
      <c r="A141" s="14" t="s">
        <v>650</v>
      </c>
      <c r="B141" s="15">
        <v>99803</v>
      </c>
      <c r="C141" s="23" t="str">
        <f ca="1">VLOOKUP(B141,'Insumos e Serviços'!$A:$F,2,0)</f>
        <v>SINAPI</v>
      </c>
      <c r="D141" s="52" t="str">
        <f ca="1">VLOOKUP(B141,'Insumos e Serviços'!$A:$F,4,0)</f>
        <v>LIMPEZA DE PISO CERÂMICO OU PORCELANATO COM PANO ÚMIDO. AF_04/2019</v>
      </c>
      <c r="E141" s="23" t="str">
        <f ca="1">VLOOKUP(B141,'Insumos e Serviços'!$A:$F,5,0)</f>
        <v>m²</v>
      </c>
      <c r="F141" s="17">
        <v>184</v>
      </c>
      <c r="G141" s="18">
        <f ca="1">VLOOKUP(B141,'Insumos e Serviços'!$A:$F,6,0)</f>
        <v>1.88</v>
      </c>
      <c r="H141" s="18">
        <f>TRUNC(F141 * G141, 2)</f>
        <v>345.92</v>
      </c>
    </row>
    <row r="142" spans="1:8" ht="14.1" customHeight="1">
      <c r="A142" s="10" t="s">
        <v>465</v>
      </c>
      <c r="B142" s="11"/>
      <c r="C142" s="11"/>
      <c r="D142" s="12" t="s">
        <v>466</v>
      </c>
      <c r="E142" s="10"/>
      <c r="F142" s="13"/>
      <c r="G142" s="10"/>
      <c r="H142" s="13">
        <f>H143</f>
        <v>961.76</v>
      </c>
    </row>
    <row r="143" spans="1:8" ht="14.1" customHeight="1">
      <c r="A143" s="158" t="s">
        <v>467</v>
      </c>
      <c r="B143" s="159"/>
      <c r="C143" s="159"/>
      <c r="D143" s="158" t="s">
        <v>468</v>
      </c>
      <c r="E143" s="159"/>
      <c r="F143" s="160"/>
      <c r="G143" s="158"/>
      <c r="H143" s="161">
        <f>H144</f>
        <v>961.76</v>
      </c>
    </row>
    <row r="144" spans="1:8" ht="14.1" customHeight="1">
      <c r="A144" s="158" t="s">
        <v>469</v>
      </c>
      <c r="B144" s="159"/>
      <c r="C144" s="159"/>
      <c r="D144" s="158" t="s">
        <v>470</v>
      </c>
      <c r="E144" s="159"/>
      <c r="F144" s="160"/>
      <c r="G144" s="158"/>
      <c r="H144" s="161">
        <f>H145</f>
        <v>961.76</v>
      </c>
    </row>
    <row r="145" spans="1:8" ht="14.1" customHeight="1">
      <c r="A145" s="158" t="s">
        <v>471</v>
      </c>
      <c r="B145" s="159"/>
      <c r="C145" s="159"/>
      <c r="D145" s="158" t="s">
        <v>472</v>
      </c>
      <c r="E145" s="159"/>
      <c r="F145" s="160"/>
      <c r="G145" s="158"/>
      <c r="H145" s="161">
        <f>SUM(H146:H147)</f>
        <v>961.76</v>
      </c>
    </row>
    <row r="146" spans="1:8" ht="14.1" customHeight="1">
      <c r="A146" s="14" t="s">
        <v>473</v>
      </c>
      <c r="B146" s="15" t="s">
        <v>474</v>
      </c>
      <c r="C146" s="15" t="s">
        <v>21</v>
      </c>
      <c r="D146" s="16" t="s">
        <v>475</v>
      </c>
      <c r="E146" s="15" t="s">
        <v>23</v>
      </c>
      <c r="F146" s="17">
        <v>1</v>
      </c>
      <c r="G146" s="18">
        <f ca="1">VLOOKUP(A146,'Orçamento Analítico'!$A:$H,8,0)</f>
        <v>480.88</v>
      </c>
      <c r="H146" s="18">
        <f>TRUNC(F146 * G146, 2)</f>
        <v>480.88</v>
      </c>
    </row>
    <row r="147" spans="1:8" ht="22.5">
      <c r="A147" s="14" t="s">
        <v>476</v>
      </c>
      <c r="B147" s="15" t="s">
        <v>477</v>
      </c>
      <c r="C147" s="15" t="s">
        <v>21</v>
      </c>
      <c r="D147" s="16" t="s">
        <v>478</v>
      </c>
      <c r="E147" s="15" t="s">
        <v>23</v>
      </c>
      <c r="F147" s="17">
        <v>1</v>
      </c>
      <c r="G147" s="18">
        <f ca="1">VLOOKUP(A147,'Orçamento Analítico'!$A:$H,8,0)</f>
        <v>480.88</v>
      </c>
      <c r="H147" s="18">
        <f>TRUNC(F147 * G147, 2)</f>
        <v>480.88</v>
      </c>
    </row>
    <row r="148" spans="1:8" ht="14.1" customHeight="1">
      <c r="A148" s="10" t="s">
        <v>479</v>
      </c>
      <c r="B148" s="11"/>
      <c r="C148" s="11"/>
      <c r="D148" s="12" t="s">
        <v>480</v>
      </c>
      <c r="E148" s="10"/>
      <c r="F148" s="13"/>
      <c r="G148" s="10"/>
      <c r="H148" s="13">
        <f>H149</f>
        <v>1205.28</v>
      </c>
    </row>
    <row r="149" spans="1:8" ht="14.1" customHeight="1">
      <c r="A149" s="158" t="s">
        <v>481</v>
      </c>
      <c r="B149" s="159"/>
      <c r="C149" s="159"/>
      <c r="D149" s="158" t="s">
        <v>482</v>
      </c>
      <c r="E149" s="159"/>
      <c r="F149" s="160"/>
      <c r="G149" s="158"/>
      <c r="H149" s="161">
        <f>H150</f>
        <v>1205.28</v>
      </c>
    </row>
    <row r="150" spans="1:8" ht="14.1" customHeight="1">
      <c r="A150" s="14" t="s">
        <v>483</v>
      </c>
      <c r="B150" s="15" t="s">
        <v>484</v>
      </c>
      <c r="C150" s="15" t="s">
        <v>21</v>
      </c>
      <c r="D150" s="16" t="s">
        <v>485</v>
      </c>
      <c r="E150" s="15" t="s">
        <v>74</v>
      </c>
      <c r="F150" s="17">
        <v>24</v>
      </c>
      <c r="G150" s="18">
        <f ca="1">VLOOKUP(A150,'Orçamento Analítico'!$A:$H,8,0)</f>
        <v>50.22</v>
      </c>
      <c r="H150" s="18">
        <f>TRUNC(F150 * G150, 2)</f>
        <v>1205.28</v>
      </c>
    </row>
    <row r="151" spans="1:8" ht="14.1" customHeight="1">
      <c r="A151" s="10" t="s">
        <v>486</v>
      </c>
      <c r="B151" s="11"/>
      <c r="C151" s="11"/>
      <c r="D151" s="12" t="s">
        <v>487</v>
      </c>
      <c r="E151" s="10"/>
      <c r="F151" s="13"/>
      <c r="G151" s="10"/>
      <c r="H151" s="13">
        <f>H152</f>
        <v>149.76</v>
      </c>
    </row>
    <row r="152" spans="1:8" ht="14.1" customHeight="1">
      <c r="A152" s="158" t="s">
        <v>488</v>
      </c>
      <c r="B152" s="159"/>
      <c r="C152" s="159"/>
      <c r="D152" s="158" t="s">
        <v>489</v>
      </c>
      <c r="E152" s="159"/>
      <c r="F152" s="160"/>
      <c r="G152" s="158"/>
      <c r="H152" s="161">
        <f>H153</f>
        <v>149.76</v>
      </c>
    </row>
    <row r="153" spans="1:8" ht="14.1" customHeight="1">
      <c r="A153" s="158" t="s">
        <v>490</v>
      </c>
      <c r="B153" s="159"/>
      <c r="C153" s="159"/>
      <c r="D153" s="158" t="s">
        <v>491</v>
      </c>
      <c r="E153" s="159"/>
      <c r="F153" s="160"/>
      <c r="G153" s="158"/>
      <c r="H153" s="161">
        <f>H154</f>
        <v>149.76</v>
      </c>
    </row>
    <row r="154" spans="1:8" ht="14.1" customHeight="1">
      <c r="A154" s="158" t="s">
        <v>492</v>
      </c>
      <c r="B154" s="159"/>
      <c r="C154" s="159"/>
      <c r="D154" s="158" t="s">
        <v>493</v>
      </c>
      <c r="E154" s="159"/>
      <c r="F154" s="160"/>
      <c r="G154" s="158"/>
      <c r="H154" s="161">
        <f>H155</f>
        <v>149.76</v>
      </c>
    </row>
    <row r="155" spans="1:8" ht="14.1" customHeight="1">
      <c r="A155" s="14" t="s">
        <v>494</v>
      </c>
      <c r="B155" s="15" t="s">
        <v>495</v>
      </c>
      <c r="C155" s="15" t="s">
        <v>21</v>
      </c>
      <c r="D155" s="16" t="s">
        <v>496</v>
      </c>
      <c r="E155" s="15" t="s">
        <v>74</v>
      </c>
      <c r="F155" s="17">
        <v>8</v>
      </c>
      <c r="G155" s="18">
        <f ca="1">VLOOKUP(A155,'Orçamento Analítico'!$A:$H,8,0)</f>
        <v>18.72</v>
      </c>
      <c r="H155" s="18">
        <f>TRUNC(F155 * G155, 2)</f>
        <v>149.76</v>
      </c>
    </row>
    <row r="156" spans="1:8" ht="14.1" customHeight="1">
      <c r="A156" s="24"/>
      <c r="B156" s="24"/>
      <c r="C156" s="24"/>
      <c r="D156" s="24"/>
      <c r="E156" s="24"/>
      <c r="F156" s="24"/>
      <c r="G156" s="24"/>
      <c r="H156" s="24"/>
    </row>
    <row r="157" spans="1:8" ht="14.1" customHeight="1">
      <c r="A157" s="25" t="s">
        <v>51</v>
      </c>
      <c r="B157" s="26">
        <f>1-B158</f>
        <v>0.5</v>
      </c>
      <c r="C157" s="27"/>
      <c r="D157" s="28" t="s">
        <v>10</v>
      </c>
      <c r="E157" s="28"/>
      <c r="F157" s="29"/>
      <c r="G157" s="201">
        <f>H9+H12+H45+H50+H136+H142+H148+H151</f>
        <v>590647.66999999993</v>
      </c>
      <c r="H157" s="201"/>
    </row>
    <row r="158" spans="1:8" ht="14.1" customHeight="1">
      <c r="A158" s="202" t="s">
        <v>52</v>
      </c>
      <c r="B158" s="203">
        <v>0.5</v>
      </c>
      <c r="C158" s="27"/>
      <c r="D158" s="27" t="s">
        <v>11</v>
      </c>
      <c r="E158" s="27" t="str">
        <f ca="1">CONCATENATE("(",'Composição de BDI'!$D$23*100,"%)")</f>
        <v>(22,12%)</v>
      </c>
      <c r="F158" s="29"/>
      <c r="G158" s="201">
        <f ca="1">TRUNC(G157*'Composição de BDI'!$D$23,2)</f>
        <v>130651.26</v>
      </c>
      <c r="H158" s="201"/>
    </row>
    <row r="159" spans="1:8" ht="14.1" customHeight="1">
      <c r="A159" s="202"/>
      <c r="B159" s="203"/>
      <c r="C159" s="27"/>
      <c r="D159" s="28" t="s">
        <v>12</v>
      </c>
      <c r="E159" s="28"/>
      <c r="F159" s="29"/>
      <c r="G159" s="201">
        <f>G157+G158</f>
        <v>721298.92999999993</v>
      </c>
      <c r="H159" s="201"/>
    </row>
  </sheetData>
  <sheetCalcPr fullCalcOnLoad="1"/>
  <mergeCells count="20">
    <mergeCell ref="G1:H1"/>
    <mergeCell ref="A2:B2"/>
    <mergeCell ref="E2:F2"/>
    <mergeCell ref="G2:H2"/>
    <mergeCell ref="E6:F6"/>
    <mergeCell ref="G6:H6"/>
    <mergeCell ref="A3:B3"/>
    <mergeCell ref="C3:D3"/>
    <mergeCell ref="A4:B4"/>
    <mergeCell ref="C4:D4"/>
    <mergeCell ref="G157:H157"/>
    <mergeCell ref="A158:A159"/>
    <mergeCell ref="B158:B159"/>
    <mergeCell ref="G158:H158"/>
    <mergeCell ref="G159:H159"/>
    <mergeCell ref="E4:F4"/>
    <mergeCell ref="G4:H4"/>
    <mergeCell ref="A7:H7"/>
    <mergeCell ref="A6:B6"/>
    <mergeCell ref="C6:D6"/>
  </mergeCells>
  <phoneticPr fontId="12" type="noConversion"/>
  <printOptions horizontalCentered="1"/>
  <pageMargins left="0.51181102362204722" right="0.51181102362204722" top="0.78740157480314965" bottom="0.78740157480314965" header="0.51181102362204722" footer="0.51181102362204722"/>
  <pageSetup paperSize="9" scale="60" firstPageNumber="0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0"/>
  <sheetViews>
    <sheetView showGridLines="0" showOutlineSymbols="0" zoomScaleNormal="100" workbookViewId="0">
      <selection activeCell="H9" sqref="H9"/>
    </sheetView>
  </sheetViews>
  <sheetFormatPr defaultRowHeight="11.25"/>
  <cols>
    <col min="1" max="1" width="11.25" style="1" customWidth="1"/>
    <col min="2" max="2" width="12" style="30" customWidth="1"/>
    <col min="3" max="3" width="10" style="30" customWidth="1"/>
    <col min="4" max="4" width="60" style="1" customWidth="1"/>
    <col min="5" max="6" width="12" style="1" customWidth="1"/>
    <col min="7" max="7" width="13" style="1" customWidth="1"/>
    <col min="8" max="8" width="14" style="1" customWidth="1"/>
    <col min="9" max="16384" width="9" style="1"/>
  </cols>
  <sheetData>
    <row r="1" spans="1:8" ht="15" customHeight="1">
      <c r="A1" s="121" t="str">
        <f ca="1">'Orçamento Sintético'!A1:A2</f>
        <v>P. Execução:</v>
      </c>
      <c r="B1" s="139"/>
      <c r="C1" s="121" t="str">
        <f ca="1">'Orçamento Sintético'!C1</f>
        <v>Licitação:</v>
      </c>
      <c r="D1" s="134" t="str">
        <f ca="1">'Orçamento Sintético'!D1</f>
        <v>Objeto: Recuperação das coberturas no edifício das Promotorias de Justiça de Samambaia</v>
      </c>
      <c r="E1" s="121" t="str">
        <f ca="1">'Orçamento Sintético'!E1</f>
        <v>Data:</v>
      </c>
      <c r="F1" s="140"/>
      <c r="G1" s="210"/>
      <c r="H1" s="210"/>
    </row>
    <row r="2" spans="1:8" ht="15" customHeight="1">
      <c r="A2" s="208" t="str">
        <f ca="1">'Orçamento Sintético'!A2:B2</f>
        <v>A</v>
      </c>
      <c r="B2" s="208">
        <f ca="1">'Orçamento Sintético'!B2</f>
        <v>0</v>
      </c>
      <c r="C2" s="126" t="str">
        <f ca="1">'Orçamento Sintético'!C2:D2</f>
        <v>B</v>
      </c>
      <c r="D2" s="135" t="str">
        <f ca="1">'Orçamento Sintético'!D2</f>
        <v>Local: Quadra 302, conjunto 1, Samambaia Sul, PJ de Samambaia, Brasília-DF</v>
      </c>
      <c r="E2" s="212">
        <f ca="1">'Orçamento Sintético'!E2:F2</f>
        <v>1</v>
      </c>
      <c r="F2" s="212"/>
      <c r="G2" s="205"/>
      <c r="H2" s="205"/>
    </row>
    <row r="3" spans="1:8" ht="15" customHeight="1">
      <c r="A3" s="137" t="str">
        <f ca="1">'Orçamento Sintético'!A3:B3</f>
        <v>P. Validade:</v>
      </c>
      <c r="B3" s="141"/>
      <c r="C3" s="137" t="str">
        <f ca="1">'Orçamento Sintético'!C3:D3</f>
        <v>Razão Social:</v>
      </c>
      <c r="D3" s="140"/>
      <c r="E3" s="121" t="str">
        <f ca="1">'Orçamento Sintético'!E3</f>
        <v>Telefone:</v>
      </c>
      <c r="F3" s="140"/>
      <c r="G3" s="129"/>
      <c r="H3" s="130"/>
    </row>
    <row r="4" spans="1:8" ht="15" customHeight="1">
      <c r="A4" s="208" t="str">
        <f ca="1">'Orçamento Sintético'!A4:B4</f>
        <v>C</v>
      </c>
      <c r="B4" s="208"/>
      <c r="C4" s="208" t="str">
        <f ca="1">'Orçamento Sintético'!C4:D4</f>
        <v>D</v>
      </c>
      <c r="D4" s="208"/>
      <c r="E4" s="208" t="str">
        <f ca="1">'Orçamento Sintético'!E4:F4</f>
        <v>E</v>
      </c>
      <c r="F4" s="208"/>
      <c r="G4" s="205"/>
      <c r="H4" s="205"/>
    </row>
    <row r="5" spans="1:8" ht="15" customHeight="1">
      <c r="A5" s="121" t="str">
        <f ca="1">'Orçamento Sintético'!A5</f>
        <v>P. Garantia:</v>
      </c>
      <c r="B5" s="139"/>
      <c r="C5" s="121" t="str">
        <f ca="1">'Orçamento Sintético'!C5</f>
        <v>CNPJ:</v>
      </c>
      <c r="D5" s="140"/>
      <c r="E5" s="121" t="str">
        <f ca="1">'Orçamento Sintético'!E5</f>
        <v>E-mail:</v>
      </c>
      <c r="F5" s="140"/>
      <c r="G5" s="129"/>
      <c r="H5" s="130"/>
    </row>
    <row r="6" spans="1:8" ht="15" customHeight="1">
      <c r="A6" s="208" t="str">
        <f ca="1">'Orçamento Sintético'!A6:B6</f>
        <v>F</v>
      </c>
      <c r="B6" s="208"/>
      <c r="C6" s="208" t="str">
        <f ca="1">'Orçamento Sintético'!C6:D6</f>
        <v>G</v>
      </c>
      <c r="D6" s="208"/>
      <c r="E6" s="208" t="str">
        <f ca="1">'Orçamento Sintético'!E6:F6</f>
        <v>H</v>
      </c>
      <c r="F6" s="208"/>
      <c r="G6" s="207"/>
      <c r="H6" s="207"/>
    </row>
    <row r="7" spans="1:8" ht="14.1" customHeight="1">
      <c r="A7" s="206" t="s">
        <v>53</v>
      </c>
      <c r="B7" s="206"/>
      <c r="C7" s="206"/>
      <c r="D7" s="206"/>
      <c r="E7" s="206"/>
      <c r="F7" s="206"/>
      <c r="G7" s="206"/>
      <c r="H7" s="206"/>
    </row>
    <row r="8" spans="1:8" ht="14.1" customHeight="1">
      <c r="A8" s="31" t="s">
        <v>2</v>
      </c>
      <c r="B8" s="31" t="s">
        <v>14</v>
      </c>
      <c r="C8" s="31" t="s">
        <v>15</v>
      </c>
      <c r="D8" s="31" t="s">
        <v>3</v>
      </c>
      <c r="E8" s="31" t="s">
        <v>16</v>
      </c>
      <c r="F8" s="32" t="s">
        <v>17</v>
      </c>
      <c r="G8" s="31" t="s">
        <v>779</v>
      </c>
      <c r="H8" s="31" t="s">
        <v>780</v>
      </c>
    </row>
    <row r="9" spans="1:8">
      <c r="A9" s="33" t="s">
        <v>5</v>
      </c>
      <c r="B9" s="34"/>
      <c r="C9" s="34"/>
      <c r="D9" s="33" t="s">
        <v>174</v>
      </c>
      <c r="E9" s="35"/>
      <c r="F9" s="36"/>
      <c r="G9" s="33"/>
      <c r="H9" s="37"/>
    </row>
    <row r="10" spans="1:8">
      <c r="A10" s="158" t="s">
        <v>18</v>
      </c>
      <c r="B10" s="159"/>
      <c r="C10" s="159"/>
      <c r="D10" s="158" t="s">
        <v>19</v>
      </c>
      <c r="E10" s="159"/>
      <c r="F10" s="160"/>
      <c r="G10" s="158"/>
      <c r="H10" s="161"/>
    </row>
    <row r="11" spans="1:8">
      <c r="A11" s="38" t="s">
        <v>175</v>
      </c>
      <c r="B11" s="39" t="str">
        <f ca="1">VLOOKUP(A11,'Orçamento Sintético'!$A:$H,2,0)</f>
        <v xml:space="preserve"> MPDFT1020 </v>
      </c>
      <c r="C11" s="39" t="str">
        <f ca="1">VLOOKUP(A11,'Orçamento Sintético'!$A:$H,3,0)</f>
        <v>Próprio</v>
      </c>
      <c r="D11" s="97" t="str">
        <f ca="1">VLOOKUP(A11,'Orçamento Sintético'!$A:$H,4,0)</f>
        <v>Anotação de Responsabilidade Técnica (Faixa 3 - Tabela A - CONFEA)</v>
      </c>
      <c r="E11" s="39" t="str">
        <f ca="1">VLOOKUP(A11,'Orçamento Sintético'!$A:$H,5,0)</f>
        <v>un</v>
      </c>
      <c r="F11" s="40"/>
      <c r="G11" s="41"/>
      <c r="H11" s="42">
        <f>SUM(H12)</f>
        <v>233.94</v>
      </c>
    </row>
    <row r="12" spans="1:8" ht="12" thickBot="1">
      <c r="A12" s="52" t="str">
        <f ca="1">VLOOKUP(B12,'Insumos e Serviços'!$A:$F,3,0)</f>
        <v>Insumo</v>
      </c>
      <c r="B12" s="53" t="s">
        <v>54</v>
      </c>
      <c r="C12" s="23" t="str">
        <f ca="1">VLOOKUP(B12,'Insumos e Serviços'!$A:$F,2,0)</f>
        <v>Próprio</v>
      </c>
      <c r="D12" s="52" t="str">
        <f ca="1">VLOOKUP(B12,'Insumos e Serviços'!$A:$F,4,0)</f>
        <v>Anotação de Resposanbilidade Técnica (Faixa 3 - Tabela A - CONFEA)</v>
      </c>
      <c r="E12" s="23" t="str">
        <f ca="1">VLOOKUP(B12,'Insumos e Serviços'!$A:$F,5,0)</f>
        <v>vb</v>
      </c>
      <c r="F12" s="43">
        <v>1</v>
      </c>
      <c r="G12" s="18" t="str">
        <f ca="1">VLOOKUP(B12,'Insumos e Serviços'!$A:$F,6,0)</f>
        <v xml:space="preserve"> 233,94</v>
      </c>
      <c r="H12" s="18">
        <f>TRUNC(F12*G12,2)</f>
        <v>233.94</v>
      </c>
    </row>
    <row r="13" spans="1:8" ht="12" thickTop="1">
      <c r="A13" s="44"/>
      <c r="B13" s="45"/>
      <c r="C13" s="45"/>
      <c r="D13" s="44"/>
      <c r="E13" s="44"/>
      <c r="F13" s="44"/>
      <c r="G13" s="44"/>
      <c r="H13" s="44"/>
    </row>
    <row r="14" spans="1:8">
      <c r="A14" s="10" t="s">
        <v>6</v>
      </c>
      <c r="B14" s="11"/>
      <c r="C14" s="11"/>
      <c r="D14" s="10" t="s">
        <v>24</v>
      </c>
      <c r="E14" s="46"/>
      <c r="F14" s="47"/>
      <c r="G14" s="10"/>
      <c r="H14" s="13"/>
    </row>
    <row r="15" spans="1:8">
      <c r="A15" s="158" t="s">
        <v>25</v>
      </c>
      <c r="B15" s="159"/>
      <c r="C15" s="159"/>
      <c r="D15" s="158" t="s">
        <v>26</v>
      </c>
      <c r="E15" s="159"/>
      <c r="F15" s="160"/>
      <c r="G15" s="158"/>
      <c r="H15" s="161"/>
    </row>
    <row r="16" spans="1:8">
      <c r="A16" s="158" t="s">
        <v>27</v>
      </c>
      <c r="B16" s="159"/>
      <c r="C16" s="159"/>
      <c r="D16" s="158" t="s">
        <v>28</v>
      </c>
      <c r="E16" s="159"/>
      <c r="F16" s="160"/>
      <c r="G16" s="158"/>
      <c r="H16" s="161"/>
    </row>
    <row r="17" spans="1:8">
      <c r="A17" s="38" t="s">
        <v>203</v>
      </c>
      <c r="B17" s="39" t="str">
        <f ca="1">VLOOKUP(A17,'Orçamento Sintético'!$A:$H,2,0)</f>
        <v xml:space="preserve"> MPDFT1470 </v>
      </c>
      <c r="C17" s="39" t="str">
        <f ca="1">VLOOKUP(A17,'Orçamento Sintético'!$A:$H,3,0)</f>
        <v>Próprio</v>
      </c>
      <c r="D17" s="97" t="str">
        <f ca="1">VLOOKUP(A17,'Orçamento Sintético'!$A:$H,4,0)</f>
        <v>Copia da SBC (012223) - TAPUME/CERCAMENTO COM TELA PLÁSTICA, ALTURA 1,20M</v>
      </c>
      <c r="E17" s="39" t="str">
        <f ca="1">VLOOKUP(A17,'Orçamento Sintético'!$A:$H,5,0)</f>
        <v>M</v>
      </c>
      <c r="F17" s="40"/>
      <c r="G17" s="41"/>
      <c r="H17" s="42">
        <f>SUM(H18:H20)</f>
        <v>13.82</v>
      </c>
    </row>
    <row r="18" spans="1:8">
      <c r="A18" s="52" t="str">
        <f ca="1">VLOOKUP(B18,'Insumos e Serviços'!$A:$F,3,0)</f>
        <v>Composição</v>
      </c>
      <c r="B18" s="53" t="s">
        <v>501</v>
      </c>
      <c r="C18" s="23" t="str">
        <f ca="1">VLOOKUP(B18,'Insumos e Serviços'!$A:$F,2,0)</f>
        <v>SINAPI</v>
      </c>
      <c r="D18" s="52" t="str">
        <f ca="1">VLOOKUP(B18,'Insumos e Serviços'!$A:$F,4,0)</f>
        <v>AJUDANTE DE CARPINTEIRO COM ENCARGOS COMPLEMENTARES</v>
      </c>
      <c r="E18" s="23" t="str">
        <f ca="1">VLOOKUP(B18,'Insumos e Serviços'!$A:$F,5,0)</f>
        <v>H</v>
      </c>
      <c r="F18" s="43">
        <v>0.22600000000000001</v>
      </c>
      <c r="G18" s="18">
        <f ca="1">VLOOKUP(B18,'Insumos e Serviços'!$A:$F,6,0)</f>
        <v>20.52</v>
      </c>
      <c r="H18" s="18">
        <f>TRUNC(F18*G18,2)</f>
        <v>4.63</v>
      </c>
    </row>
    <row r="19" spans="1:8">
      <c r="A19" s="52" t="str">
        <f ca="1">VLOOKUP(B19,'Insumos e Serviços'!$A:$F,3,0)</f>
        <v>Insumo</v>
      </c>
      <c r="B19" s="53" t="s">
        <v>55</v>
      </c>
      <c r="C19" s="23" t="str">
        <f ca="1">VLOOKUP(B19,'Insumos e Serviços'!$A:$F,2,0)</f>
        <v>SINAPI</v>
      </c>
      <c r="D19" s="52" t="str">
        <f ca="1">VLOOKUP(B19,'Insumos e Serviços'!$A:$F,4,0)</f>
        <v>PONTALETE *7,5 X 7,5* CM EM PINUS, MISTA OU EQUIVALENTE DA REGIAO - BRUTA</v>
      </c>
      <c r="E19" s="23" t="str">
        <f ca="1">VLOOKUP(B19,'Insumos e Serviços'!$A:$F,5,0)</f>
        <v>M</v>
      </c>
      <c r="F19" s="43">
        <v>0.7</v>
      </c>
      <c r="G19" s="18">
        <f ca="1">VLOOKUP(B19,'Insumos e Serviços'!$A:$F,6,0)</f>
        <v>9.0399999999999991</v>
      </c>
      <c r="H19" s="18">
        <f>TRUNC(F19*G19,2)</f>
        <v>6.32</v>
      </c>
    </row>
    <row r="20" spans="1:8" ht="23.25" thickBot="1">
      <c r="A20" s="52" t="str">
        <f ca="1">VLOOKUP(B20,'Insumos e Serviços'!$A:$F,3,0)</f>
        <v>Insumo</v>
      </c>
      <c r="B20" s="53" t="s">
        <v>56</v>
      </c>
      <c r="C20" s="23" t="str">
        <f ca="1">VLOOKUP(B20,'Insumos e Serviços'!$A:$F,2,0)</f>
        <v>SINAPI</v>
      </c>
      <c r="D20" s="52" t="str">
        <f ca="1">VLOOKUP(B20,'Insumos e Serviços'!$A:$F,4,0)</f>
        <v>TELA PLASTICA LARANJA, TIPO TAPUME PARA SINALIZACAO, MALHA RETANGULAR, ROLO 1.20 X 50 M (L X C)</v>
      </c>
      <c r="E20" s="23" t="str">
        <f ca="1">VLOOKUP(B20,'Insumos e Serviços'!$A:$F,5,0)</f>
        <v>M</v>
      </c>
      <c r="F20" s="43">
        <v>1</v>
      </c>
      <c r="G20" s="18">
        <f ca="1">VLOOKUP(B20,'Insumos e Serviços'!$A:$F,6,0)</f>
        <v>2.87</v>
      </c>
      <c r="H20" s="18">
        <f>TRUNC(F20*G20,2)</f>
        <v>2.87</v>
      </c>
    </row>
    <row r="21" spans="1:8" ht="12" thickTop="1">
      <c r="A21" s="44"/>
      <c r="B21" s="45"/>
      <c r="C21" s="45"/>
      <c r="D21" s="44"/>
      <c r="E21" s="44"/>
      <c r="F21" s="44"/>
      <c r="G21" s="44"/>
      <c r="H21" s="44"/>
    </row>
    <row r="22" spans="1:8" ht="22.5">
      <c r="A22" s="38" t="s">
        <v>204</v>
      </c>
      <c r="B22" s="39" t="str">
        <f ca="1">VLOOKUP(A22,'Orçamento Sintético'!$A:$H,2,0)</f>
        <v xml:space="preserve"> MPDFT1138 </v>
      </c>
      <c r="C22" s="39" t="str">
        <f ca="1">VLOOKUP(A22,'Orçamento Sintético'!$A:$H,3,0)</f>
        <v>Próprio</v>
      </c>
      <c r="D22" s="97" t="str">
        <f ca="1">VLOOKUP(A22,'Orçamento Sintético'!$A:$H,4,0)</f>
        <v>Copia da SINAPI (91190) - CHUMBAMENTO PARA  OLHAL DE ANCORAGEM PARA BALANCIM EM AÇO INOX, RESISTÊNCIADE 1500 KGF</v>
      </c>
      <c r="E22" s="39" t="str">
        <f ca="1">VLOOKUP(A22,'Orçamento Sintético'!$A:$H,5,0)</f>
        <v>UN</v>
      </c>
      <c r="F22" s="40"/>
      <c r="G22" s="41"/>
      <c r="H22" s="42">
        <f>SUM(H23:H26)</f>
        <v>717.33999999999992</v>
      </c>
    </row>
    <row r="23" spans="1:8">
      <c r="A23" s="52" t="str">
        <f ca="1">VLOOKUP(B23,'Insumos e Serviços'!$A:$F,3,0)</f>
        <v>Composição</v>
      </c>
      <c r="B23" s="53" t="s">
        <v>502</v>
      </c>
      <c r="C23" s="23" t="str">
        <f ca="1">VLOOKUP(B23,'Insumos e Serviços'!$A:$F,2,0)</f>
        <v>SINAPI</v>
      </c>
      <c r="D23" s="52" t="str">
        <f ca="1">VLOOKUP(B23,'Insumos e Serviços'!$A:$F,4,0)</f>
        <v>AUXILIAR DE ENCANADOR OU BOMBEIRO HIDRÁULICO COM ENCARGOS COMPLEMENTARES</v>
      </c>
      <c r="E23" s="23" t="str">
        <f ca="1">VLOOKUP(B23,'Insumos e Serviços'!$A:$F,5,0)</f>
        <v>H</v>
      </c>
      <c r="F23" s="43">
        <v>2.1999999999999999E-2</v>
      </c>
      <c r="G23" s="18">
        <f ca="1">VLOOKUP(B23,'Insumos e Serviços'!$A:$F,6,0)</f>
        <v>20.100000000000001</v>
      </c>
      <c r="H23" s="18">
        <f>TRUNC(F23*G23,2)</f>
        <v>0.44</v>
      </c>
    </row>
    <row r="24" spans="1:8">
      <c r="A24" s="52" t="str">
        <f ca="1">VLOOKUP(B24,'Insumos e Serviços'!$A:$F,3,0)</f>
        <v>Composição</v>
      </c>
      <c r="B24" s="53" t="s">
        <v>504</v>
      </c>
      <c r="C24" s="23" t="str">
        <f ca="1">VLOOKUP(B24,'Insumos e Serviços'!$A:$F,2,0)</f>
        <v>SINAPI</v>
      </c>
      <c r="D24" s="52" t="str">
        <f ca="1">VLOOKUP(B24,'Insumos e Serviços'!$A:$F,4,0)</f>
        <v>ENCANADOR OU BOMBEIRO HIDRÁULICO COM ENCARGOS COMPLEMENTARES</v>
      </c>
      <c r="E24" s="23" t="str">
        <f ca="1">VLOOKUP(B24,'Insumos e Serviços'!$A:$F,5,0)</f>
        <v>H</v>
      </c>
      <c r="F24" s="43">
        <v>0.155</v>
      </c>
      <c r="G24" s="18">
        <f ca="1">VLOOKUP(B24,'Insumos e Serviços'!$A:$F,6,0)</f>
        <v>25.58</v>
      </c>
      <c r="H24" s="18">
        <f>TRUNC(F24*G24,2)</f>
        <v>3.96</v>
      </c>
    </row>
    <row r="25" spans="1:8" ht="22.5">
      <c r="A25" s="52" t="str">
        <f ca="1">VLOOKUP(B25,'Insumos e Serviços'!$A:$F,3,0)</f>
        <v>Composição</v>
      </c>
      <c r="B25" s="53" t="s">
        <v>506</v>
      </c>
      <c r="C25" s="23" t="str">
        <f ca="1">VLOOKUP(B25,'Insumos e Serviços'!$A:$F,2,0)</f>
        <v>SINAPI</v>
      </c>
      <c r="D25" s="52" t="str">
        <f ca="1">VLOOKUP(B25,'Insumos e Serviços'!$A:$F,4,0)</f>
        <v>ARGAMASSA TRAÇO 1:3 (EM VOLUME DE CIMENTO E AREIA MÉDIA ÚMIDA), PREPARO MANUAL. AF_08/2019</v>
      </c>
      <c r="E25" s="23" t="str">
        <f ca="1">VLOOKUP(B25,'Insumos e Serviços'!$A:$F,5,0)</f>
        <v>m³</v>
      </c>
      <c r="F25" s="43">
        <v>1E-3</v>
      </c>
      <c r="G25" s="18">
        <f ca="1">VLOOKUP(B25,'Insumos e Serviços'!$A:$F,6,0)</f>
        <v>656.12</v>
      </c>
      <c r="H25" s="18">
        <f>TRUNC(F25*G25,2)</f>
        <v>0.65</v>
      </c>
    </row>
    <row r="26" spans="1:8" ht="12" thickBot="1">
      <c r="A26" s="52" t="str">
        <f ca="1">VLOOKUP(B26,'Insumos e Serviços'!$A:$F,3,0)</f>
        <v>Insumo</v>
      </c>
      <c r="B26" s="53" t="s">
        <v>508</v>
      </c>
      <c r="C26" s="23" t="str">
        <f ca="1">VLOOKUP(B26,'Insumos e Serviços'!$A:$F,2,0)</f>
        <v>Próprio</v>
      </c>
      <c r="D26" s="52" t="str">
        <f ca="1">VLOOKUP(B26,'Insumos e Serviços'!$A:$F,4,0)</f>
        <v>Olhal de ancoragem em aço inox, resistência de 1500 kgf</v>
      </c>
      <c r="E26" s="23" t="str">
        <f ca="1">VLOOKUP(B26,'Insumos e Serviços'!$A:$F,5,0)</f>
        <v>un</v>
      </c>
      <c r="F26" s="43">
        <v>1</v>
      </c>
      <c r="G26" s="18">
        <f ca="1">VLOOKUP(B26,'Insumos e Serviços'!$A:$F,6,0)</f>
        <v>712.29</v>
      </c>
      <c r="H26" s="18">
        <f>TRUNC(F26*G26,2)</f>
        <v>712.29</v>
      </c>
    </row>
    <row r="27" spans="1:8" ht="12" thickTop="1">
      <c r="A27" s="44"/>
      <c r="B27" s="45"/>
      <c r="C27" s="45"/>
      <c r="D27" s="44"/>
      <c r="E27" s="44"/>
      <c r="F27" s="44"/>
      <c r="G27" s="44"/>
      <c r="H27" s="44"/>
    </row>
    <row r="28" spans="1:8">
      <c r="A28" s="38" t="s">
        <v>207</v>
      </c>
      <c r="B28" s="39" t="str">
        <f ca="1">VLOOKUP(A28,'Orçamento Sintético'!$A:$H,2,0)</f>
        <v xml:space="preserve"> MPDFT1581 </v>
      </c>
      <c r="C28" s="39" t="str">
        <f ca="1">VLOOKUP(A28,'Orçamento Sintético'!$A:$H,3,0)</f>
        <v>Próprio</v>
      </c>
      <c r="D28" s="97" t="str">
        <f ca="1">VLOOKUP(A28,'Orçamento Sintético'!$A:$H,4,0)</f>
        <v>Cópia da CPOS (02.03.030) - Proteção de superfícies com plástico bolha</v>
      </c>
      <c r="E28" s="39" t="str">
        <f ca="1">VLOOKUP(A28,'Orçamento Sintético'!$A:$H,5,0)</f>
        <v>m²</v>
      </c>
      <c r="F28" s="40"/>
      <c r="G28" s="41"/>
      <c r="H28" s="42">
        <f>SUM(H29:H30)</f>
        <v>2.52</v>
      </c>
    </row>
    <row r="29" spans="1:8">
      <c r="A29" s="52" t="str">
        <f ca="1">VLOOKUP(B29,'Insumos e Serviços'!$A:$F,3,0)</f>
        <v>Composição</v>
      </c>
      <c r="B29" s="53" t="s">
        <v>500</v>
      </c>
      <c r="C29" s="23" t="str">
        <f ca="1">VLOOKUP(B29,'Insumos e Serviços'!$A:$F,2,0)</f>
        <v>SINAPI</v>
      </c>
      <c r="D29" s="52" t="str">
        <f ca="1">VLOOKUP(B29,'Insumos e Serviços'!$A:$F,4,0)</f>
        <v>SERVENTE COM ENCARGOS COMPLEMENTARES</v>
      </c>
      <c r="E29" s="23" t="str">
        <f ca="1">VLOOKUP(B29,'Insumos e Serviços'!$A:$F,5,0)</f>
        <v>H</v>
      </c>
      <c r="F29" s="43">
        <v>0.1</v>
      </c>
      <c r="G29" s="18">
        <f ca="1">VLOOKUP(B29,'Insumos e Serviços'!$A:$F,6,0)</f>
        <v>19.39</v>
      </c>
      <c r="H29" s="18">
        <f>TRUNC(F29*G29,2)</f>
        <v>1.93</v>
      </c>
    </row>
    <row r="30" spans="1:8" ht="12" thickBot="1">
      <c r="A30" s="52" t="str">
        <f ca="1">VLOOKUP(B30,'Insumos e Serviços'!$A:$F,3,0)</f>
        <v>Insumo</v>
      </c>
      <c r="B30" s="53" t="s">
        <v>510</v>
      </c>
      <c r="C30" s="23" t="str">
        <f ca="1">VLOOKUP(B30,'Insumos e Serviços'!$A:$F,2,0)</f>
        <v>Próprio</v>
      </c>
      <c r="D30" s="52" t="str">
        <f ca="1">VLOOKUP(B30,'Insumos e Serviços'!$A:$F,4,0)</f>
        <v>Plástico bolha</v>
      </c>
      <c r="E30" s="23" t="str">
        <f ca="1">VLOOKUP(B30,'Insumos e Serviços'!$A:$F,5,0)</f>
        <v>m²</v>
      </c>
      <c r="F30" s="43">
        <v>1.1000000000000001</v>
      </c>
      <c r="G30" s="18">
        <f ca="1">VLOOKUP(B30,'Insumos e Serviços'!$A:$F,6,0)</f>
        <v>0.54</v>
      </c>
      <c r="H30" s="18">
        <f>TRUNC(F30*G30,2)</f>
        <v>0.59</v>
      </c>
    </row>
    <row r="31" spans="1:8" ht="12" thickTop="1">
      <c r="A31" s="44"/>
      <c r="B31" s="45"/>
      <c r="C31" s="45"/>
      <c r="D31" s="44"/>
      <c r="E31" s="44"/>
      <c r="F31" s="44"/>
      <c r="G31" s="44"/>
      <c r="H31" s="44"/>
    </row>
    <row r="32" spans="1:8" ht="18" customHeight="1">
      <c r="A32" s="38" t="s">
        <v>210</v>
      </c>
      <c r="B32" s="39" t="str">
        <f ca="1">VLOOKUP(A32,'Orçamento Sintético'!$A:$H,2,0)</f>
        <v xml:space="preserve"> MPDFT1580 </v>
      </c>
      <c r="C32" s="39" t="str">
        <f ca="1">VLOOKUP(A32,'Orçamento Sintético'!$A:$H,3,0)</f>
        <v>Próprio</v>
      </c>
      <c r="D32" s="97" t="str">
        <f ca="1">VLOOKUP(A32,'Orçamento Sintético'!$A:$H,4,0)</f>
        <v>Cópia da FDE (13.80.013) - Proteção / isolamento de superfícies com lona plástica preta</v>
      </c>
      <c r="E32" s="39" t="str">
        <f ca="1">VLOOKUP(A32,'Orçamento Sintético'!$A:$H,5,0)</f>
        <v>m²</v>
      </c>
      <c r="F32" s="40"/>
      <c r="G32" s="41"/>
      <c r="H32" s="42">
        <f>SUM(H33:H34)</f>
        <v>2.6</v>
      </c>
    </row>
    <row r="33" spans="1:8">
      <c r="A33" s="52" t="str">
        <f ca="1">VLOOKUP(B33,'Insumos e Serviços'!$A:$F,3,0)</f>
        <v>Composição</v>
      </c>
      <c r="B33" s="53" t="s">
        <v>500</v>
      </c>
      <c r="C33" s="23" t="str">
        <f ca="1">VLOOKUP(B33,'Insumos e Serviços'!$A:$F,2,0)</f>
        <v>SINAPI</v>
      </c>
      <c r="D33" s="52" t="str">
        <f ca="1">VLOOKUP(B33,'Insumos e Serviços'!$A:$F,4,0)</f>
        <v>SERVENTE COM ENCARGOS COMPLEMENTARES</v>
      </c>
      <c r="E33" s="23" t="str">
        <f ca="1">VLOOKUP(B33,'Insumos e Serviços'!$A:$F,5,0)</f>
        <v>H</v>
      </c>
      <c r="F33" s="43">
        <v>0.03</v>
      </c>
      <c r="G33" s="18">
        <f ca="1">VLOOKUP(B33,'Insumos e Serviços'!$A:$F,6,0)</f>
        <v>19.39</v>
      </c>
      <c r="H33" s="18">
        <f>TRUNC(F33*G33,2)</f>
        <v>0.57999999999999996</v>
      </c>
    </row>
    <row r="34" spans="1:8" ht="12" thickBot="1">
      <c r="A34" s="52" t="str">
        <f ca="1">VLOOKUP(B34,'Insumos e Serviços'!$A:$F,3,0)</f>
        <v>Insumo</v>
      </c>
      <c r="B34" s="53" t="s">
        <v>512</v>
      </c>
      <c r="C34" s="23" t="str">
        <f ca="1">VLOOKUP(B34,'Insumos e Serviços'!$A:$F,2,0)</f>
        <v>SINAPI</v>
      </c>
      <c r="D34" s="52" t="str">
        <f ca="1">VLOOKUP(B34,'Insumos e Serviços'!$A:$F,4,0)</f>
        <v>LONA PLASTICA PESADA PRETA, E = 150 MICRA</v>
      </c>
      <c r="E34" s="23" t="str">
        <f ca="1">VLOOKUP(B34,'Insumos e Serviços'!$A:$F,5,0)</f>
        <v>m²</v>
      </c>
      <c r="F34" s="43">
        <v>1.1000000000000001</v>
      </c>
      <c r="G34" s="18">
        <f ca="1">VLOOKUP(B34,'Insumos e Serviços'!$A:$F,6,0)</f>
        <v>1.84</v>
      </c>
      <c r="H34" s="18">
        <f>TRUNC(F34*G34,2)</f>
        <v>2.02</v>
      </c>
    </row>
    <row r="35" spans="1:8" ht="12" thickTop="1">
      <c r="A35" s="44"/>
      <c r="B35" s="45"/>
      <c r="C35" s="45"/>
      <c r="D35" s="44"/>
      <c r="E35" s="44"/>
      <c r="F35" s="44"/>
      <c r="G35" s="44"/>
      <c r="H35" s="44"/>
    </row>
    <row r="36" spans="1:8">
      <c r="A36" s="158" t="s">
        <v>32</v>
      </c>
      <c r="B36" s="159"/>
      <c r="C36" s="159"/>
      <c r="D36" s="158" t="s">
        <v>33</v>
      </c>
      <c r="E36" s="159"/>
      <c r="F36" s="160"/>
      <c r="G36" s="158"/>
      <c r="H36" s="161"/>
    </row>
    <row r="37" spans="1:8">
      <c r="A37" s="158" t="s">
        <v>213</v>
      </c>
      <c r="B37" s="159"/>
      <c r="C37" s="159"/>
      <c r="D37" s="158" t="s">
        <v>214</v>
      </c>
      <c r="E37" s="159"/>
      <c r="F37" s="160"/>
      <c r="G37" s="158"/>
      <c r="H37" s="161"/>
    </row>
    <row r="38" spans="1:8">
      <c r="A38" s="38" t="s">
        <v>221</v>
      </c>
      <c r="B38" s="39" t="str">
        <f ca="1">VLOOKUP(A38,'Orçamento Sintético'!$A:$H,2,0)</f>
        <v xml:space="preserve"> MPDFT0747 </v>
      </c>
      <c r="C38" s="39" t="str">
        <f ca="1">VLOOKUP(A38,'Orçamento Sintético'!$A:$H,3,0)</f>
        <v>Próprio</v>
      </c>
      <c r="D38" s="97" t="str">
        <f ca="1">VLOOKUP(A38,'Orçamento Sintético'!$A:$H,4,0)</f>
        <v>Copia da SIURB (175023) - DEMOLIÇÃO MECANIZADA DE CONCRETO ARMADO</v>
      </c>
      <c r="E38" s="39" t="str">
        <f ca="1">VLOOKUP(A38,'Orçamento Sintético'!$A:$H,5,0)</f>
        <v>m³</v>
      </c>
      <c r="F38" s="40"/>
      <c r="G38" s="41"/>
      <c r="H38" s="42">
        <f>SUM(H39:H43)</f>
        <v>349.39</v>
      </c>
    </row>
    <row r="39" spans="1:8">
      <c r="A39" s="52" t="str">
        <f ca="1">VLOOKUP(B39,'Insumos e Serviços'!$A:$F,3,0)</f>
        <v>Composição</v>
      </c>
      <c r="B39" s="53" t="s">
        <v>500</v>
      </c>
      <c r="C39" s="23" t="str">
        <f ca="1">VLOOKUP(B39,'Insumos e Serviços'!$A:$F,2,0)</f>
        <v>SINAPI</v>
      </c>
      <c r="D39" s="52" t="str">
        <f ca="1">VLOOKUP(B39,'Insumos e Serviços'!$A:$F,4,0)</f>
        <v>SERVENTE COM ENCARGOS COMPLEMENTARES</v>
      </c>
      <c r="E39" s="23" t="str">
        <f ca="1">VLOOKUP(B39,'Insumos e Serviços'!$A:$F,5,0)</f>
        <v>H</v>
      </c>
      <c r="F39" s="43">
        <v>4</v>
      </c>
      <c r="G39" s="18">
        <f ca="1">VLOOKUP(B39,'Insumos e Serviços'!$A:$F,6,0)</f>
        <v>19.39</v>
      </c>
      <c r="H39" s="18">
        <f>TRUNC(F39*G39,2)</f>
        <v>77.56</v>
      </c>
    </row>
    <row r="40" spans="1:8" ht="22.5">
      <c r="A40" s="52" t="str">
        <f ca="1">VLOOKUP(B40,'Insumos e Serviços'!$A:$F,3,0)</f>
        <v>Composição</v>
      </c>
      <c r="B40" s="53" t="s">
        <v>517</v>
      </c>
      <c r="C40" s="23" t="str">
        <f ca="1">VLOOKUP(B40,'Insumos e Serviços'!$A:$F,2,0)</f>
        <v>SINAPI</v>
      </c>
      <c r="D40" s="52" t="str">
        <f ca="1">VLOOKUP(B40,'Insumos e Serviços'!$A:$F,4,0)</f>
        <v>MARTELETE OU ROMPEDOR PNEUMÁTICO MANUAL, 28 KG, COM SILENCIADOR - CHI DIURNO. AF_07/2016</v>
      </c>
      <c r="E40" s="23" t="str">
        <f ca="1">VLOOKUP(B40,'Insumos e Serviços'!$A:$F,5,0)</f>
        <v>CHI</v>
      </c>
      <c r="F40" s="43">
        <v>0.4</v>
      </c>
      <c r="G40" s="18">
        <f ca="1">VLOOKUP(B40,'Insumos e Serviços'!$A:$F,6,0)</f>
        <v>22.12</v>
      </c>
      <c r="H40" s="18">
        <f>TRUNC(F40*G40,2)</f>
        <v>8.84</v>
      </c>
    </row>
    <row r="41" spans="1:8" ht="22.5">
      <c r="A41" s="52" t="str">
        <f ca="1">VLOOKUP(B41,'Insumos e Serviços'!$A:$F,3,0)</f>
        <v>Composição</v>
      </c>
      <c r="B41" s="53" t="s">
        <v>514</v>
      </c>
      <c r="C41" s="23" t="str">
        <f ca="1">VLOOKUP(B41,'Insumos e Serviços'!$A:$F,2,0)</f>
        <v>SINAPI</v>
      </c>
      <c r="D41" s="52" t="str">
        <f ca="1">VLOOKUP(B41,'Insumos e Serviços'!$A:$F,4,0)</f>
        <v>MARTELETE OU ROMPEDOR PNEUMÁTICO MANUAL, 28 KG, COM SILENCIADOR - CHP DIURNO. AF_07/2016</v>
      </c>
      <c r="E41" s="23" t="str">
        <f ca="1">VLOOKUP(B41,'Insumos e Serviços'!$A:$F,5,0)</f>
        <v>CHP</v>
      </c>
      <c r="F41" s="43">
        <v>4</v>
      </c>
      <c r="G41" s="18">
        <f ca="1">VLOOKUP(B41,'Insumos e Serviços'!$A:$F,6,0)</f>
        <v>23.64</v>
      </c>
      <c r="H41" s="18">
        <f>TRUNC(F41*G41,2)</f>
        <v>94.56</v>
      </c>
    </row>
    <row r="42" spans="1:8" ht="22.5">
      <c r="A42" s="52" t="str">
        <f ca="1">VLOOKUP(B42,'Insumos e Serviços'!$A:$F,3,0)</f>
        <v>Composição</v>
      </c>
      <c r="B42" s="53" t="s">
        <v>523</v>
      </c>
      <c r="C42" s="23" t="str">
        <f ca="1">VLOOKUP(B42,'Insumos e Serviços'!$A:$F,2,0)</f>
        <v>SINAPI</v>
      </c>
      <c r="D42" s="52" t="str">
        <f ca="1">VLOOKUP(B42,'Insumos e Serviços'!$A:$F,4,0)</f>
        <v>COMPRESSOR DE AR REBOCAVEL, VAZÃO 250 PCM, PRESSAO DE TRABALHO 102 PSI, MOTOR A DIESEL POTÊNCIA 81 CV - CHI DIURNO. AF_06/2015</v>
      </c>
      <c r="E42" s="23" t="str">
        <f ca="1">VLOOKUP(B42,'Insumos e Serviços'!$A:$F,5,0)</f>
        <v>CHI</v>
      </c>
      <c r="F42" s="43">
        <v>0.2</v>
      </c>
      <c r="G42" s="18">
        <f ca="1">VLOOKUP(B42,'Insumos e Serviços'!$A:$F,6,0)</f>
        <v>6.56</v>
      </c>
      <c r="H42" s="18">
        <f>TRUNC(F42*G42,2)</f>
        <v>1.31</v>
      </c>
    </row>
    <row r="43" spans="1:8" ht="23.25" thickBot="1">
      <c r="A43" s="52" t="str">
        <f ca="1">VLOOKUP(B43,'Insumos e Serviços'!$A:$F,3,0)</f>
        <v>Composição</v>
      </c>
      <c r="B43" s="53" t="s">
        <v>525</v>
      </c>
      <c r="C43" s="23" t="str">
        <f ca="1">VLOOKUP(B43,'Insumos e Serviços'!$A:$F,2,0)</f>
        <v>SINAPI</v>
      </c>
      <c r="D43" s="52" t="str">
        <f ca="1">VLOOKUP(B43,'Insumos e Serviços'!$A:$F,4,0)</f>
        <v>COMPRESSOR DE AR REBOCAVEL, VAZÃO 250 PCM, PRESSAO DE TRABALHO 102 PSI, MOTOR A DIESEL POTÊNCIA 81 CV - CHP DIURNO. AF_06/2015</v>
      </c>
      <c r="E43" s="23" t="str">
        <f ca="1">VLOOKUP(B43,'Insumos e Serviços'!$A:$F,5,0)</f>
        <v>CHP</v>
      </c>
      <c r="F43" s="43">
        <v>2</v>
      </c>
      <c r="G43" s="18">
        <f ca="1">VLOOKUP(B43,'Insumos e Serviços'!$A:$F,6,0)</f>
        <v>83.56</v>
      </c>
      <c r="H43" s="18">
        <f>TRUNC(F43*G43,2)</f>
        <v>167.12</v>
      </c>
    </row>
    <row r="44" spans="1:8" ht="12" thickTop="1">
      <c r="A44" s="44"/>
      <c r="B44" s="45"/>
      <c r="C44" s="45"/>
      <c r="D44" s="44"/>
      <c r="E44" s="44"/>
      <c r="F44" s="44"/>
      <c r="G44" s="44"/>
      <c r="H44" s="44"/>
    </row>
    <row r="45" spans="1:8" ht="22.5">
      <c r="A45" s="38" t="s">
        <v>225</v>
      </c>
      <c r="B45" s="39" t="str">
        <f ca="1">VLOOKUP(A45,'Orçamento Sintético'!$A:$H,2,0)</f>
        <v xml:space="preserve"> MPDFT1499 </v>
      </c>
      <c r="C45" s="39" t="str">
        <f ca="1">VLOOKUP(A45,'Orçamento Sintético'!$A:$H,3,0)</f>
        <v>Próprio</v>
      </c>
      <c r="D45" s="97" t="str">
        <f ca="1">VLOOKUP(A45,'Orçamento Sintético'!$A:$H,4,0)</f>
        <v>Copia da SINAPI (97635) - DEMOLIÇÃO DE PAVIMENTO INTERTRAVADO, DE FORMA MANUAL, SEM REAPROVEITAMENTO</v>
      </c>
      <c r="E45" s="39" t="str">
        <f ca="1">VLOOKUP(A45,'Orçamento Sintético'!$A:$H,5,0)</f>
        <v>m²</v>
      </c>
      <c r="F45" s="40"/>
      <c r="G45" s="41"/>
      <c r="H45" s="42">
        <f>SUM(H46:H47)</f>
        <v>7.12</v>
      </c>
    </row>
    <row r="46" spans="1:8">
      <c r="A46" s="52" t="str">
        <f ca="1">VLOOKUP(B46,'Insumos e Serviços'!$A:$F,3,0)</f>
        <v>Composição</v>
      </c>
      <c r="B46" s="53" t="s">
        <v>527</v>
      </c>
      <c r="C46" s="23" t="str">
        <f ca="1">VLOOKUP(B46,'Insumos e Serviços'!$A:$F,2,0)</f>
        <v>SINAPI</v>
      </c>
      <c r="D46" s="52" t="str">
        <f ca="1">VLOOKUP(B46,'Insumos e Serviços'!$A:$F,4,0)</f>
        <v>CALCETEIRO COM ENCARGOS COMPLEMENTARES</v>
      </c>
      <c r="E46" s="23" t="str">
        <f ca="1">VLOOKUP(B46,'Insumos e Serviços'!$A:$F,5,0)</f>
        <v>H</v>
      </c>
      <c r="F46" s="43">
        <v>0.23</v>
      </c>
      <c r="G46" s="18">
        <f ca="1">VLOOKUP(B46,'Insumos e Serviços'!$A:$F,6,0)</f>
        <v>24.23</v>
      </c>
      <c r="H46" s="18">
        <f>TRUNC(F46*G46,2)</f>
        <v>5.57</v>
      </c>
    </row>
    <row r="47" spans="1:8" ht="12" thickBot="1">
      <c r="A47" s="52" t="str">
        <f ca="1">VLOOKUP(B47,'Insumos e Serviços'!$A:$F,3,0)</f>
        <v>Composição</v>
      </c>
      <c r="B47" s="53" t="s">
        <v>500</v>
      </c>
      <c r="C47" s="23" t="str">
        <f ca="1">VLOOKUP(B47,'Insumos e Serviços'!$A:$F,2,0)</f>
        <v>SINAPI</v>
      </c>
      <c r="D47" s="52" t="str">
        <f ca="1">VLOOKUP(B47,'Insumos e Serviços'!$A:$F,4,0)</f>
        <v>SERVENTE COM ENCARGOS COMPLEMENTARES</v>
      </c>
      <c r="E47" s="23" t="str">
        <f ca="1">VLOOKUP(B47,'Insumos e Serviços'!$A:$F,5,0)</f>
        <v>H</v>
      </c>
      <c r="F47" s="43">
        <v>0.08</v>
      </c>
      <c r="G47" s="18">
        <f ca="1">VLOOKUP(B47,'Insumos e Serviços'!$A:$F,6,0)</f>
        <v>19.39</v>
      </c>
      <c r="H47" s="18">
        <f>TRUNC(F47*G47,2)</f>
        <v>1.55</v>
      </c>
    </row>
    <row r="48" spans="1:8" ht="12" thickTop="1">
      <c r="A48" s="44"/>
      <c r="B48" s="45"/>
      <c r="C48" s="45"/>
      <c r="D48" s="44"/>
      <c r="E48" s="44"/>
      <c r="F48" s="44"/>
      <c r="G48" s="44"/>
      <c r="H48" s="44"/>
    </row>
    <row r="49" spans="1:8">
      <c r="A49" s="158" t="s">
        <v>34</v>
      </c>
      <c r="B49" s="159"/>
      <c r="C49" s="159"/>
      <c r="D49" s="158" t="s">
        <v>35</v>
      </c>
      <c r="E49" s="159"/>
      <c r="F49" s="160"/>
      <c r="G49" s="158"/>
      <c r="H49" s="161"/>
    </row>
    <row r="50" spans="1:8">
      <c r="A50" s="38" t="s">
        <v>231</v>
      </c>
      <c r="B50" s="39" t="str">
        <f ca="1">VLOOKUP(A50,'Orçamento Sintético'!$A:$H,2,0)</f>
        <v xml:space="preserve"> MPDFT1500 </v>
      </c>
      <c r="C50" s="39" t="str">
        <f ca="1">VLOOKUP(A50,'Orçamento Sintético'!$A:$H,3,0)</f>
        <v>Próprio</v>
      </c>
      <c r="D50" s="97" t="str">
        <f ca="1">VLOOKUP(A50,'Orçamento Sintético'!$A:$H,4,0)</f>
        <v>Remoção de brise metálico</v>
      </c>
      <c r="E50" s="39" t="str">
        <f ca="1">VLOOKUP(A50,'Orçamento Sintético'!$A:$H,5,0)</f>
        <v>m²</v>
      </c>
      <c r="F50" s="40"/>
      <c r="G50" s="41"/>
      <c r="H50" s="42">
        <f>SUM(H51:H52)</f>
        <v>9.3099999999999987</v>
      </c>
    </row>
    <row r="51" spans="1:8">
      <c r="A51" s="52" t="str">
        <f ca="1">VLOOKUP(B51,'Insumos e Serviços'!$A:$F,3,0)</f>
        <v>Composição</v>
      </c>
      <c r="B51" s="53" t="s">
        <v>529</v>
      </c>
      <c r="C51" s="23" t="str">
        <f ca="1">VLOOKUP(B51,'Insumos e Serviços'!$A:$F,2,0)</f>
        <v>SINAPI</v>
      </c>
      <c r="D51" s="52" t="str">
        <f ca="1">VLOOKUP(B51,'Insumos e Serviços'!$A:$F,4,0)</f>
        <v>SERRALHEIRO COM ENCARGOS COMPLEMENTARES</v>
      </c>
      <c r="E51" s="23" t="str">
        <f ca="1">VLOOKUP(B51,'Insumos e Serviços'!$A:$F,5,0)</f>
        <v>H</v>
      </c>
      <c r="F51" s="43">
        <v>0.2</v>
      </c>
      <c r="G51" s="18">
        <f ca="1">VLOOKUP(B51,'Insumos e Serviços'!$A:$F,6,0)</f>
        <v>26.05</v>
      </c>
      <c r="H51" s="18">
        <f>TRUNC(F51*G51,2)</f>
        <v>5.21</v>
      </c>
    </row>
    <row r="52" spans="1:8" ht="12" thickBot="1">
      <c r="A52" s="52" t="str">
        <f ca="1">VLOOKUP(B52,'Insumos e Serviços'!$A:$F,3,0)</f>
        <v>Composição</v>
      </c>
      <c r="B52" s="53" t="s">
        <v>531</v>
      </c>
      <c r="C52" s="23" t="str">
        <f ca="1">VLOOKUP(B52,'Insumos e Serviços'!$A:$F,2,0)</f>
        <v>SINAPI</v>
      </c>
      <c r="D52" s="52" t="str">
        <f ca="1">VLOOKUP(B52,'Insumos e Serviços'!$A:$F,4,0)</f>
        <v>AJUDANTE ESPECIALIZADO COM ENCARGOS COMPLEMENTARES</v>
      </c>
      <c r="E52" s="23" t="str">
        <f ca="1">VLOOKUP(B52,'Insumos e Serviços'!$A:$F,5,0)</f>
        <v>H</v>
      </c>
      <c r="F52" s="43">
        <v>0.2</v>
      </c>
      <c r="G52" s="18">
        <f ca="1">VLOOKUP(B52,'Insumos e Serviços'!$A:$F,6,0)</f>
        <v>20.5</v>
      </c>
      <c r="H52" s="18">
        <f>TRUNC(F52*G52,2)</f>
        <v>4.0999999999999996</v>
      </c>
    </row>
    <row r="53" spans="1:8" ht="12" thickTop="1">
      <c r="A53" s="44"/>
      <c r="B53" s="45"/>
      <c r="C53" s="45"/>
      <c r="D53" s="44"/>
      <c r="E53" s="44"/>
      <c r="F53" s="44"/>
      <c r="G53" s="44"/>
      <c r="H53" s="44"/>
    </row>
    <row r="54" spans="1:8" ht="22.5">
      <c r="A54" s="38" t="s">
        <v>234</v>
      </c>
      <c r="B54" s="39" t="str">
        <f ca="1">VLOOKUP(A54,'Orçamento Sintético'!$A:$H,2,0)</f>
        <v xml:space="preserve"> MPDFT0583 </v>
      </c>
      <c r="C54" s="39" t="str">
        <f ca="1">VLOOKUP(A54,'Orçamento Sintético'!$A:$H,3,0)</f>
        <v>Próprio</v>
      </c>
      <c r="D54" s="97" t="str">
        <f ca="1">VLOOKUP(A54,'Orçamento Sintético'!$A:$H,4,0)</f>
        <v>Copia da SBC (022412) - Remoção de pintura textura em paredes internas e externas</v>
      </c>
      <c r="E54" s="39" t="str">
        <f ca="1">VLOOKUP(A54,'Orçamento Sintético'!$A:$H,5,0)</f>
        <v>m²</v>
      </c>
      <c r="F54" s="40"/>
      <c r="G54" s="41"/>
      <c r="H54" s="42">
        <f>SUM(H55)</f>
        <v>6.2</v>
      </c>
    </row>
    <row r="55" spans="1:8" ht="12" thickBot="1">
      <c r="A55" s="52" t="str">
        <f ca="1">VLOOKUP(B55,'Insumos e Serviços'!$A:$F,3,0)</f>
        <v>Composição</v>
      </c>
      <c r="B55" s="53" t="s">
        <v>500</v>
      </c>
      <c r="C55" s="23" t="str">
        <f ca="1">VLOOKUP(B55,'Insumos e Serviços'!$A:$F,2,0)</f>
        <v>SINAPI</v>
      </c>
      <c r="D55" s="52" t="str">
        <f ca="1">VLOOKUP(B55,'Insumos e Serviços'!$A:$F,4,0)</f>
        <v>SERVENTE COM ENCARGOS COMPLEMENTARES</v>
      </c>
      <c r="E55" s="23" t="str">
        <f ca="1">VLOOKUP(B55,'Insumos e Serviços'!$A:$F,5,0)</f>
        <v>H</v>
      </c>
      <c r="F55" s="43">
        <v>0.32</v>
      </c>
      <c r="G55" s="18">
        <f ca="1">VLOOKUP(B55,'Insumos e Serviços'!$A:$F,6,0)</f>
        <v>19.39</v>
      </c>
      <c r="H55" s="18">
        <f>TRUNC(F55*G55,2)</f>
        <v>6.2</v>
      </c>
    </row>
    <row r="56" spans="1:8" ht="12" thickTop="1">
      <c r="A56" s="44"/>
      <c r="B56" s="45"/>
      <c r="C56" s="45"/>
      <c r="D56" s="44"/>
      <c r="E56" s="44"/>
      <c r="F56" s="44"/>
      <c r="G56" s="44"/>
      <c r="H56" s="44"/>
    </row>
    <row r="57" spans="1:8">
      <c r="A57" s="38" t="s">
        <v>249</v>
      </c>
      <c r="B57" s="39" t="str">
        <f ca="1">VLOOKUP(A57,'Orçamento Sintético'!$A:$H,2,0)</f>
        <v xml:space="preserve"> MPDFT1503 </v>
      </c>
      <c r="C57" s="39" t="str">
        <f ca="1">VLOOKUP(A57,'Orçamento Sintético'!$A:$H,3,0)</f>
        <v>Próprio</v>
      </c>
      <c r="D57" s="97" t="str">
        <f ca="1">VLOOKUP(A57,'Orçamento Sintético'!$A:$H,4,0)</f>
        <v>Remoção de rejunte de revestimento em pastilhas</v>
      </c>
      <c r="E57" s="39" t="str">
        <f ca="1">VLOOKUP(A57,'Orçamento Sintético'!$A:$H,5,0)</f>
        <v>m²</v>
      </c>
      <c r="F57" s="40"/>
      <c r="G57" s="41"/>
      <c r="H57" s="42">
        <f>SUM(H58:H59)</f>
        <v>5.51</v>
      </c>
    </row>
    <row r="58" spans="1:8">
      <c r="A58" s="52" t="str">
        <f ca="1">VLOOKUP(B58,'Insumos e Serviços'!$A:$F,3,0)</f>
        <v>Composição</v>
      </c>
      <c r="B58" s="53" t="s">
        <v>520</v>
      </c>
      <c r="C58" s="23" t="str">
        <f ca="1">VLOOKUP(B58,'Insumos e Serviços'!$A:$F,2,0)</f>
        <v>SINAPI</v>
      </c>
      <c r="D58" s="52" t="str">
        <f ca="1">VLOOKUP(B58,'Insumos e Serviços'!$A:$F,4,0)</f>
        <v>AZULEJISTA OU LADRILHISTA COM ENCARGOS COMPLEMENTARES</v>
      </c>
      <c r="E58" s="23" t="str">
        <f ca="1">VLOOKUP(B58,'Insumos e Serviços'!$A:$F,5,0)</f>
        <v>H</v>
      </c>
      <c r="F58" s="43">
        <v>0.1</v>
      </c>
      <c r="G58" s="18">
        <f ca="1">VLOOKUP(B58,'Insumos e Serviços'!$A:$F,6,0)</f>
        <v>26.1</v>
      </c>
      <c r="H58" s="18">
        <f>TRUNC(F58*G58,2)</f>
        <v>2.61</v>
      </c>
    </row>
    <row r="59" spans="1:8" ht="12" thickBot="1">
      <c r="A59" s="52" t="str">
        <f ca="1">VLOOKUP(B59,'Insumos e Serviços'!$A:$F,3,0)</f>
        <v>Composição</v>
      </c>
      <c r="B59" s="53" t="s">
        <v>500</v>
      </c>
      <c r="C59" s="23" t="str">
        <f ca="1">VLOOKUP(B59,'Insumos e Serviços'!$A:$F,2,0)</f>
        <v>SINAPI</v>
      </c>
      <c r="D59" s="52" t="str">
        <f ca="1">VLOOKUP(B59,'Insumos e Serviços'!$A:$F,4,0)</f>
        <v>SERVENTE COM ENCARGOS COMPLEMENTARES</v>
      </c>
      <c r="E59" s="23" t="str">
        <f ca="1">VLOOKUP(B59,'Insumos e Serviços'!$A:$F,5,0)</f>
        <v>H</v>
      </c>
      <c r="F59" s="43">
        <v>0.15</v>
      </c>
      <c r="G59" s="18">
        <f ca="1">VLOOKUP(B59,'Insumos e Serviços'!$A:$F,6,0)</f>
        <v>19.39</v>
      </c>
      <c r="H59" s="18">
        <f>TRUNC(F59*G59,2)</f>
        <v>2.9</v>
      </c>
    </row>
    <row r="60" spans="1:8" ht="12" thickTop="1">
      <c r="A60" s="44"/>
      <c r="B60" s="45"/>
      <c r="C60" s="45"/>
      <c r="D60" s="44"/>
      <c r="E60" s="44"/>
      <c r="F60" s="44"/>
      <c r="G60" s="44"/>
      <c r="H60" s="44"/>
    </row>
    <row r="61" spans="1:8" ht="22.5">
      <c r="A61" s="38" t="s">
        <v>252</v>
      </c>
      <c r="B61" s="39" t="str">
        <f ca="1">VLOOKUP(A61,'Orçamento Sintético'!$A:$H,2,0)</f>
        <v xml:space="preserve"> MPDFT0601 </v>
      </c>
      <c r="C61" s="39" t="str">
        <f ca="1">VLOOKUP(A61,'Orçamento Sintético'!$A:$H,3,0)</f>
        <v>Próprio</v>
      </c>
      <c r="D61" s="97" t="str">
        <f ca="1">VLOOKUP(A61,'Orçamento Sintético'!$A:$H,4,0)</f>
        <v>Copia da CPOS (04.09.080) - Retirada de batente, corrimão ou peças lineares metálicas, fixados</v>
      </c>
      <c r="E61" s="39" t="str">
        <f ca="1">VLOOKUP(A61,'Orçamento Sintético'!$A:$H,5,0)</f>
        <v>m</v>
      </c>
      <c r="F61" s="40"/>
      <c r="G61" s="41"/>
      <c r="H61" s="42">
        <f>SUM(H62)</f>
        <v>7.86</v>
      </c>
    </row>
    <row r="62" spans="1:8" ht="12" thickBot="1">
      <c r="A62" s="52" t="str">
        <f ca="1">VLOOKUP(B62,'Insumos e Serviços'!$A:$F,3,0)</f>
        <v>Composição</v>
      </c>
      <c r="B62" s="53" t="s">
        <v>522</v>
      </c>
      <c r="C62" s="23" t="str">
        <f ca="1">VLOOKUP(B62,'Insumos e Serviços'!$A:$F,2,0)</f>
        <v>SINAPI</v>
      </c>
      <c r="D62" s="52" t="str">
        <f ca="1">VLOOKUP(B62,'Insumos e Serviços'!$A:$F,4,0)</f>
        <v>PEDREIRO COM ENCARGOS COMPLEMENTARES</v>
      </c>
      <c r="E62" s="23" t="str">
        <f ca="1">VLOOKUP(B62,'Insumos e Serviços'!$A:$F,5,0)</f>
        <v>H</v>
      </c>
      <c r="F62" s="43">
        <v>0.3</v>
      </c>
      <c r="G62" s="18">
        <f ca="1">VLOOKUP(B62,'Insumos e Serviços'!$A:$F,6,0)</f>
        <v>26.2</v>
      </c>
      <c r="H62" s="18">
        <f>TRUNC(F62*G62,2)</f>
        <v>7.86</v>
      </c>
    </row>
    <row r="63" spans="1:8" ht="12" thickTop="1">
      <c r="A63" s="44"/>
      <c r="B63" s="45"/>
      <c r="C63" s="45"/>
      <c r="D63" s="44"/>
      <c r="E63" s="44"/>
      <c r="F63" s="44"/>
      <c r="G63" s="44"/>
      <c r="H63" s="44"/>
    </row>
    <row r="64" spans="1:8">
      <c r="A64" s="38" t="s">
        <v>255</v>
      </c>
      <c r="B64" s="39" t="str">
        <f ca="1">VLOOKUP(A64,'Orçamento Sintético'!$A:$H,2,0)</f>
        <v xml:space="preserve"> MPDFT0509 </v>
      </c>
      <c r="C64" s="39" t="str">
        <f ca="1">VLOOKUP(A64,'Orçamento Sintético'!$A:$H,3,0)</f>
        <v>Próprio</v>
      </c>
      <c r="D64" s="97" t="str">
        <f ca="1">VLOOKUP(A64,'Orçamento Sintético'!$A:$H,4,0)</f>
        <v>Transporte de material – bota-fora, D.M.T = 60,0 km - carga manual</v>
      </c>
      <c r="E64" s="39" t="str">
        <f ca="1">VLOOKUP(A64,'Orçamento Sintético'!$A:$H,5,0)</f>
        <v>m³</v>
      </c>
      <c r="F64" s="40"/>
      <c r="G64" s="41"/>
      <c r="H64" s="42">
        <f>SUM(H65:H67)</f>
        <v>136.36000000000001</v>
      </c>
    </row>
    <row r="65" spans="1:8" ht="22.5">
      <c r="A65" s="52" t="str">
        <f ca="1">VLOOKUP(B65,'Insumos e Serviços'!$A:$F,3,0)</f>
        <v>Composição</v>
      </c>
      <c r="B65" s="53" t="s">
        <v>539</v>
      </c>
      <c r="C65" s="23" t="str">
        <f ca="1">VLOOKUP(B65,'Insumos e Serviços'!$A:$F,2,0)</f>
        <v>SINAPI</v>
      </c>
      <c r="D65" s="52" t="str">
        <f ca="1">VLOOKUP(B65,'Insumos e Serviços'!$A:$F,4,0)</f>
        <v>TRANSPORTE COM CAMINHÃO BASCULANTE DE 6 M³, EM VIA URBANA PAVIMENTADA, ADICIONAL PARA DMT EXCEDENTE A 30 KM (UNIDADE: M3XKM). AF_07/2020</v>
      </c>
      <c r="E65" s="23" t="str">
        <f ca="1">VLOOKUP(B65,'Insumos e Serviços'!$A:$F,5,0)</f>
        <v>M3XKM</v>
      </c>
      <c r="F65" s="43">
        <v>30</v>
      </c>
      <c r="G65" s="18">
        <f ca="1">VLOOKUP(B65,'Insumos e Serviços'!$A:$F,6,0)</f>
        <v>1.08</v>
      </c>
      <c r="H65" s="18">
        <f>TRUNC(F65*G65,2)</f>
        <v>32.4</v>
      </c>
    </row>
    <row r="66" spans="1:8">
      <c r="A66" s="52" t="str">
        <f ca="1">VLOOKUP(B66,'Insumos e Serviços'!$A:$F,3,0)</f>
        <v>Composição</v>
      </c>
      <c r="B66" s="53" t="s">
        <v>500</v>
      </c>
      <c r="C66" s="23" t="str">
        <f ca="1">VLOOKUP(B66,'Insumos e Serviços'!$A:$F,2,0)</f>
        <v>SINAPI</v>
      </c>
      <c r="D66" s="52" t="str">
        <f ca="1">VLOOKUP(B66,'Insumos e Serviços'!$A:$F,4,0)</f>
        <v>SERVENTE COM ENCARGOS COMPLEMENTARES</v>
      </c>
      <c r="E66" s="23" t="str">
        <f ca="1">VLOOKUP(B66,'Insumos e Serviços'!$A:$F,5,0)</f>
        <v>H</v>
      </c>
      <c r="F66" s="43">
        <v>1.2</v>
      </c>
      <c r="G66" s="18">
        <f ca="1">VLOOKUP(B66,'Insumos e Serviços'!$A:$F,6,0)</f>
        <v>19.39</v>
      </c>
      <c r="H66" s="18">
        <f>TRUNC(F66*G66,2)</f>
        <v>23.26</v>
      </c>
    </row>
    <row r="67" spans="1:8" ht="23.25" thickBot="1">
      <c r="A67" s="52" t="str">
        <f ca="1">VLOOKUP(B67,'Insumos e Serviços'!$A:$F,3,0)</f>
        <v>Composição</v>
      </c>
      <c r="B67" s="53" t="s">
        <v>542</v>
      </c>
      <c r="C67" s="23" t="str">
        <f ca="1">VLOOKUP(B67,'Insumos e Serviços'!$A:$F,2,0)</f>
        <v>SINAPI</v>
      </c>
      <c r="D67" s="52" t="str">
        <f ca="1">VLOOKUP(B67,'Insumos e Serviços'!$A:$F,4,0)</f>
        <v>TRANSPORTE COM CAMINHÃO BASCULANTE DE 6 M³, EM VIA URBANA PAVIMENTADA, DMT ATÉ 30 KM (UNIDADE: M3XKM). AF_07/2020</v>
      </c>
      <c r="E67" s="23" t="str">
        <f ca="1">VLOOKUP(B67,'Insumos e Serviços'!$A:$F,5,0)</f>
        <v>M3XKM</v>
      </c>
      <c r="F67" s="43">
        <v>30</v>
      </c>
      <c r="G67" s="18">
        <f ca="1">VLOOKUP(B67,'Insumos e Serviços'!$A:$F,6,0)</f>
        <v>2.69</v>
      </c>
      <c r="H67" s="18">
        <f>TRUNC(F67*G67,2)</f>
        <v>80.7</v>
      </c>
    </row>
    <row r="68" spans="1:8" ht="12" thickTop="1">
      <c r="A68" s="44"/>
      <c r="B68" s="45"/>
      <c r="C68" s="45"/>
      <c r="D68" s="44"/>
      <c r="E68" s="44"/>
      <c r="F68" s="44"/>
      <c r="G68" s="44"/>
      <c r="H68" s="44"/>
    </row>
    <row r="69" spans="1:8">
      <c r="A69" s="10" t="s">
        <v>8</v>
      </c>
      <c r="B69" s="11"/>
      <c r="C69" s="11"/>
      <c r="D69" s="10" t="s">
        <v>43</v>
      </c>
      <c r="E69" s="46"/>
      <c r="F69" s="47"/>
      <c r="G69" s="10"/>
      <c r="H69" s="13"/>
    </row>
    <row r="70" spans="1:8">
      <c r="A70" s="158" t="s">
        <v>261</v>
      </c>
      <c r="B70" s="159"/>
      <c r="C70" s="159"/>
      <c r="D70" s="158" t="s">
        <v>262</v>
      </c>
      <c r="E70" s="159"/>
      <c r="F70" s="160"/>
      <c r="G70" s="158"/>
      <c r="H70" s="161"/>
    </row>
    <row r="71" spans="1:8">
      <c r="A71" s="158" t="s">
        <v>270</v>
      </c>
      <c r="B71" s="159"/>
      <c r="C71" s="159"/>
      <c r="D71" s="158" t="s">
        <v>271</v>
      </c>
      <c r="E71" s="159"/>
      <c r="F71" s="160"/>
      <c r="G71" s="158"/>
      <c r="H71" s="161"/>
    </row>
    <row r="72" spans="1:8" ht="45">
      <c r="A72" s="38" t="s">
        <v>272</v>
      </c>
      <c r="B72" s="39" t="str">
        <f ca="1">VLOOKUP(A72,'Orçamento Sintético'!$A:$H,2,0)</f>
        <v xml:space="preserve"> MPDFT0597 </v>
      </c>
      <c r="C72" s="39" t="str">
        <f ca="1">VLOOKUP(A72,'Orçamento Sintético'!$A:$H,3,0)</f>
        <v>Próprio</v>
      </c>
      <c r="D72" s="97" t="str">
        <f ca="1">VLOOKUP(A72,'Orçamento Sintético'!$A:$H,4,0)</f>
        <v>Fechamento em sistema misto de steel frame não estrutural, inclusive tratamento de juntas, espessura final de aproximadamente  de 12 cm. Internamente com chapa de gesso acartonado e=12,5mm; externamente com placa cimentícia e=12,5 mm; membrana hidrófuga; e massa basecoat.</v>
      </c>
      <c r="E72" s="39" t="str">
        <f ca="1">VLOOKUP(A72,'Orçamento Sintético'!$A:$H,5,0)</f>
        <v>m²</v>
      </c>
      <c r="F72" s="40"/>
      <c r="G72" s="41"/>
      <c r="H72" s="42">
        <f>SUM(H73)</f>
        <v>785.1</v>
      </c>
    </row>
    <row r="73" spans="1:8" ht="45.75" thickBot="1">
      <c r="A73" s="52" t="str">
        <f ca="1">VLOOKUP(B73,'Insumos e Serviços'!$A:$F,3,0)</f>
        <v>Insumo</v>
      </c>
      <c r="B73" s="53" t="s">
        <v>544</v>
      </c>
      <c r="C73" s="23" t="str">
        <f ca="1">VLOOKUP(B73,'Insumos e Serviços'!$A:$F,2,0)</f>
        <v>Próprio</v>
      </c>
      <c r="D73" s="52" t="str">
        <f ca="1">VLOOKUP(B73,'Insumos e Serviços'!$A:$F,4,0)</f>
        <v>Fechamento em sistema misto de steel frame não estrutural, inclusive tratamento de juntas, espessura final de aproximadamente de 12 cm. Internamente com chapa de gesso acartonado e=12,5mm; externamente com placa cimentícia e=12,5 mm; membrana hidrófuga; e massa basecoat</v>
      </c>
      <c r="E73" s="23" t="str">
        <f ca="1">VLOOKUP(B73,'Insumos e Serviços'!$A:$F,5,0)</f>
        <v>m²</v>
      </c>
      <c r="F73" s="43">
        <v>1</v>
      </c>
      <c r="G73" s="18">
        <f ca="1">VLOOKUP(B73,'Insumos e Serviços'!$A:$F,6,0)</f>
        <v>785.1</v>
      </c>
      <c r="H73" s="18">
        <f>TRUNC(F73*G73,2)</f>
        <v>785.1</v>
      </c>
    </row>
    <row r="74" spans="1:8" ht="12" thickTop="1">
      <c r="A74" s="44"/>
      <c r="B74" s="45"/>
      <c r="C74" s="45"/>
      <c r="D74" s="44"/>
      <c r="E74" s="44"/>
      <c r="F74" s="44"/>
      <c r="G74" s="44"/>
      <c r="H74" s="44"/>
    </row>
    <row r="75" spans="1:8">
      <c r="A75" s="158" t="s">
        <v>278</v>
      </c>
      <c r="B75" s="159"/>
      <c r="C75" s="159"/>
      <c r="D75" s="158" t="s">
        <v>279</v>
      </c>
      <c r="E75" s="159"/>
      <c r="F75" s="160"/>
      <c r="G75" s="158"/>
      <c r="H75" s="161"/>
    </row>
    <row r="76" spans="1:8">
      <c r="A76" s="158" t="s">
        <v>280</v>
      </c>
      <c r="B76" s="159"/>
      <c r="C76" s="159"/>
      <c r="D76" s="158" t="s">
        <v>281</v>
      </c>
      <c r="E76" s="159"/>
      <c r="F76" s="160"/>
      <c r="G76" s="158"/>
      <c r="H76" s="161"/>
    </row>
    <row r="77" spans="1:8">
      <c r="A77" s="158" t="s">
        <v>282</v>
      </c>
      <c r="B77" s="159"/>
      <c r="C77" s="159"/>
      <c r="D77" s="158" t="s">
        <v>283</v>
      </c>
      <c r="E77" s="159"/>
      <c r="F77" s="160"/>
      <c r="G77" s="158"/>
      <c r="H77" s="161"/>
    </row>
    <row r="78" spans="1:8" ht="22.5">
      <c r="A78" s="38" t="s">
        <v>284</v>
      </c>
      <c r="B78" s="39" t="str">
        <f ca="1">VLOOKUP(A78,'Orçamento Sintético'!$A:$H,2,0)</f>
        <v xml:space="preserve"> MPDFT0867 </v>
      </c>
      <c r="C78" s="39" t="str">
        <f ca="1">VLOOKUP(A78,'Orçamento Sintético'!$A:$H,3,0)</f>
        <v>Próprio</v>
      </c>
      <c r="D78" s="97" t="str">
        <f ca="1">VLOOKUP(A78,'Orçamento Sintético'!$A:$H,4,0)</f>
        <v>Substituição de borracha de vedação tipo gaxeta em EPDM, ref FAA-218 (GUA 2218 – pingadeira) - Belmetal-Atlanta</v>
      </c>
      <c r="E78" s="39" t="str">
        <f ca="1">VLOOKUP(A78,'Orçamento Sintético'!$A:$H,5,0)</f>
        <v>m</v>
      </c>
      <c r="F78" s="40"/>
      <c r="G78" s="41"/>
      <c r="H78" s="42">
        <f>SUM(H79:H81)</f>
        <v>11.629999999999999</v>
      </c>
    </row>
    <row r="79" spans="1:8">
      <c r="A79" s="52" t="str">
        <f ca="1">VLOOKUP(B79,'Insumos e Serviços'!$A:$F,3,0)</f>
        <v>Composição</v>
      </c>
      <c r="B79" s="53" t="s">
        <v>537</v>
      </c>
      <c r="C79" s="23" t="str">
        <f ca="1">VLOOKUP(B79,'Insumos e Serviços'!$A:$F,2,0)</f>
        <v>SINAPI</v>
      </c>
      <c r="D79" s="52" t="str">
        <f ca="1">VLOOKUP(B79,'Insumos e Serviços'!$A:$F,4,0)</f>
        <v>VIDRACEIRO COM ENCARGOS COMPLEMENTARES</v>
      </c>
      <c r="E79" s="23" t="str">
        <f ca="1">VLOOKUP(B79,'Insumos e Serviços'!$A:$F,5,0)</f>
        <v>H</v>
      </c>
      <c r="F79" s="43">
        <v>0.2</v>
      </c>
      <c r="G79" s="18">
        <f ca="1">VLOOKUP(B79,'Insumos e Serviços'!$A:$F,6,0)</f>
        <v>24.17</v>
      </c>
      <c r="H79" s="18">
        <f>TRUNC(F79*G79,2)</f>
        <v>4.83</v>
      </c>
    </row>
    <row r="80" spans="1:8">
      <c r="A80" s="52" t="str">
        <f ca="1">VLOOKUP(B80,'Insumos e Serviços'!$A:$F,3,0)</f>
        <v>Composição</v>
      </c>
      <c r="B80" s="53" t="s">
        <v>500</v>
      </c>
      <c r="C80" s="23" t="str">
        <f ca="1">VLOOKUP(B80,'Insumos e Serviços'!$A:$F,2,0)</f>
        <v>SINAPI</v>
      </c>
      <c r="D80" s="52" t="str">
        <f ca="1">VLOOKUP(B80,'Insumos e Serviços'!$A:$F,4,0)</f>
        <v>SERVENTE COM ENCARGOS COMPLEMENTARES</v>
      </c>
      <c r="E80" s="23" t="str">
        <f ca="1">VLOOKUP(B80,'Insumos e Serviços'!$A:$F,5,0)</f>
        <v>H</v>
      </c>
      <c r="F80" s="43">
        <v>0.2</v>
      </c>
      <c r="G80" s="18">
        <f ca="1">VLOOKUP(B80,'Insumos e Serviços'!$A:$F,6,0)</f>
        <v>19.39</v>
      </c>
      <c r="H80" s="18">
        <f>TRUNC(F80*G80,2)</f>
        <v>3.87</v>
      </c>
    </row>
    <row r="81" spans="1:8" ht="23.25" thickBot="1">
      <c r="A81" s="52" t="str">
        <f ca="1">VLOOKUP(B81,'Insumos e Serviços'!$A:$F,3,0)</f>
        <v>Insumo</v>
      </c>
      <c r="B81" s="53" t="s">
        <v>546</v>
      </c>
      <c r="C81" s="23" t="str">
        <f ca="1">VLOOKUP(B81,'Insumos e Serviços'!$A:$F,2,0)</f>
        <v>Próprio</v>
      </c>
      <c r="D81" s="52" t="str">
        <f ca="1">VLOOKUP(B81,'Insumos e Serviços'!$A:$F,4,0)</f>
        <v>Borracha de vedação tipo gaxeta em EPDM, ref FAA-218 (GUA 2218 – pingadeira) - Belmetal-Atlanta</v>
      </c>
      <c r="E81" s="23" t="str">
        <f ca="1">VLOOKUP(B81,'Insumos e Serviços'!$A:$F,5,0)</f>
        <v>m</v>
      </c>
      <c r="F81" s="43">
        <v>1.1000000000000001</v>
      </c>
      <c r="G81" s="18">
        <f ca="1">VLOOKUP(B81,'Insumos e Serviços'!$A:$F,6,0)</f>
        <v>2.67</v>
      </c>
      <c r="H81" s="18">
        <f>TRUNC(F81*G81,2)</f>
        <v>2.93</v>
      </c>
    </row>
    <row r="82" spans="1:8" ht="12" thickTop="1">
      <c r="A82" s="44"/>
      <c r="B82" s="45"/>
      <c r="C82" s="45"/>
      <c r="D82" s="44"/>
      <c r="E82" s="44"/>
      <c r="F82" s="44"/>
      <c r="G82" s="44"/>
      <c r="H82" s="44"/>
    </row>
    <row r="83" spans="1:8" ht="22.5">
      <c r="A83" s="38" t="s">
        <v>287</v>
      </c>
      <c r="B83" s="39" t="str">
        <f ca="1">VLOOKUP(A83,'Orçamento Sintético'!$A:$H,2,0)</f>
        <v xml:space="preserve"> MPDFT0868 </v>
      </c>
      <c r="C83" s="39" t="str">
        <f ca="1">VLOOKUP(A83,'Orçamento Sintético'!$A:$H,3,0)</f>
        <v>Próprio</v>
      </c>
      <c r="D83" s="97" t="str">
        <f ca="1">VLOOKUP(A83,'Orçamento Sintético'!$A:$H,4,0)</f>
        <v>Substituição de borracha de vedação tipo gaxeta em EPDM, FAA-250 (GUA 2250 – GAXETA EXTERNA FLAP) - Belmetal-Atlanta</v>
      </c>
      <c r="E83" s="39" t="str">
        <f ca="1">VLOOKUP(A83,'Orçamento Sintético'!$A:$H,5,0)</f>
        <v>m</v>
      </c>
      <c r="F83" s="40"/>
      <c r="G83" s="41"/>
      <c r="H83" s="42">
        <f>SUM(H84:H86)</f>
        <v>9.6399999999999988</v>
      </c>
    </row>
    <row r="84" spans="1:8">
      <c r="A84" s="52" t="str">
        <f ca="1">VLOOKUP(B84,'Insumos e Serviços'!$A:$F,3,0)</f>
        <v>Composição</v>
      </c>
      <c r="B84" s="53" t="s">
        <v>537</v>
      </c>
      <c r="C84" s="23" t="str">
        <f ca="1">VLOOKUP(B84,'Insumos e Serviços'!$A:$F,2,0)</f>
        <v>SINAPI</v>
      </c>
      <c r="D84" s="52" t="str">
        <f ca="1">VLOOKUP(B84,'Insumos e Serviços'!$A:$F,4,0)</f>
        <v>VIDRACEIRO COM ENCARGOS COMPLEMENTARES</v>
      </c>
      <c r="E84" s="23" t="str">
        <f ca="1">VLOOKUP(B84,'Insumos e Serviços'!$A:$F,5,0)</f>
        <v>H</v>
      </c>
      <c r="F84" s="43">
        <v>0.2</v>
      </c>
      <c r="G84" s="18">
        <f ca="1">VLOOKUP(B84,'Insumos e Serviços'!$A:$F,6,0)</f>
        <v>24.17</v>
      </c>
      <c r="H84" s="18">
        <f>TRUNC(F84*G84,2)</f>
        <v>4.83</v>
      </c>
    </row>
    <row r="85" spans="1:8">
      <c r="A85" s="52" t="str">
        <f ca="1">VLOOKUP(B85,'Insumos e Serviços'!$A:$F,3,0)</f>
        <v>Composição</v>
      </c>
      <c r="B85" s="53" t="s">
        <v>500</v>
      </c>
      <c r="C85" s="23" t="str">
        <f ca="1">VLOOKUP(B85,'Insumos e Serviços'!$A:$F,2,0)</f>
        <v>SINAPI</v>
      </c>
      <c r="D85" s="52" t="str">
        <f ca="1">VLOOKUP(B85,'Insumos e Serviços'!$A:$F,4,0)</f>
        <v>SERVENTE COM ENCARGOS COMPLEMENTARES</v>
      </c>
      <c r="E85" s="23" t="str">
        <f ca="1">VLOOKUP(B85,'Insumos e Serviços'!$A:$F,5,0)</f>
        <v>H</v>
      </c>
      <c r="F85" s="43">
        <v>0.2</v>
      </c>
      <c r="G85" s="18">
        <f ca="1">VLOOKUP(B85,'Insumos e Serviços'!$A:$F,6,0)</f>
        <v>19.39</v>
      </c>
      <c r="H85" s="18">
        <f>TRUNC(F85*G85,2)</f>
        <v>3.87</v>
      </c>
    </row>
    <row r="86" spans="1:8" ht="23.25" thickBot="1">
      <c r="A86" s="52" t="str">
        <f ca="1">VLOOKUP(B86,'Insumos e Serviços'!$A:$F,3,0)</f>
        <v>Insumo</v>
      </c>
      <c r="B86" s="53" t="s">
        <v>548</v>
      </c>
      <c r="C86" s="23" t="str">
        <f ca="1">VLOOKUP(B86,'Insumos e Serviços'!$A:$F,2,0)</f>
        <v>Próprio</v>
      </c>
      <c r="D86" s="52" t="str">
        <f ca="1">VLOOKUP(B86,'Insumos e Serviços'!$A:$F,4,0)</f>
        <v>Borracha de vedação tipo gaxeta em EPDM, FAA-250 (GUA 2250 – GAXETA EXTERNA FLAP) - Belmetal-Atlanta</v>
      </c>
      <c r="E86" s="23" t="str">
        <f ca="1">VLOOKUP(B86,'Insumos e Serviços'!$A:$F,5,0)</f>
        <v>m</v>
      </c>
      <c r="F86" s="43">
        <v>1.1000000000000001</v>
      </c>
      <c r="G86" s="18">
        <f ca="1">VLOOKUP(B86,'Insumos e Serviços'!$A:$F,6,0)</f>
        <v>0.86</v>
      </c>
      <c r="H86" s="18">
        <f>TRUNC(F86*G86,2)</f>
        <v>0.94</v>
      </c>
    </row>
    <row r="87" spans="1:8" ht="12" thickTop="1">
      <c r="A87" s="44"/>
      <c r="B87" s="45"/>
      <c r="C87" s="45"/>
      <c r="D87" s="44"/>
      <c r="E87" s="44"/>
      <c r="F87" s="44"/>
      <c r="G87" s="44"/>
      <c r="H87" s="44"/>
    </row>
    <row r="88" spans="1:8">
      <c r="A88" s="158" t="s">
        <v>290</v>
      </c>
      <c r="B88" s="159"/>
      <c r="C88" s="159"/>
      <c r="D88" s="158" t="s">
        <v>291</v>
      </c>
      <c r="E88" s="159"/>
      <c r="F88" s="160"/>
      <c r="G88" s="158"/>
      <c r="H88" s="161"/>
    </row>
    <row r="89" spans="1:8">
      <c r="A89" s="158" t="s">
        <v>292</v>
      </c>
      <c r="B89" s="159"/>
      <c r="C89" s="159"/>
      <c r="D89" s="158" t="s">
        <v>293</v>
      </c>
      <c r="E89" s="159"/>
      <c r="F89" s="160"/>
      <c r="G89" s="158"/>
      <c r="H89" s="161"/>
    </row>
    <row r="90" spans="1:8">
      <c r="A90" s="158" t="s">
        <v>294</v>
      </c>
      <c r="B90" s="159"/>
      <c r="C90" s="159"/>
      <c r="D90" s="158" t="s">
        <v>295</v>
      </c>
      <c r="E90" s="159"/>
      <c r="F90" s="160"/>
      <c r="G90" s="158"/>
      <c r="H90" s="161"/>
    </row>
    <row r="91" spans="1:8">
      <c r="A91" s="38" t="s">
        <v>296</v>
      </c>
      <c r="B91" s="39" t="str">
        <f ca="1">VLOOKUP(A91,'Orçamento Sintético'!$A:$H,2,0)</f>
        <v xml:space="preserve"> MPDFT1558 </v>
      </c>
      <c r="C91" s="39" t="str">
        <f ca="1">VLOOKUP(A91,'Orçamento Sintético'!$A:$H,3,0)</f>
        <v>Próprio</v>
      </c>
      <c r="D91" s="97" t="str">
        <f ca="1">VLOOKUP(A91,'Orçamento Sintético'!$A:$H,4,0)</f>
        <v>Instalação de vidro laminado, mão-de-obra e borracha</v>
      </c>
      <c r="E91" s="39" t="str">
        <f ca="1">VLOOKUP(A91,'Orçamento Sintético'!$A:$H,5,0)</f>
        <v>m²</v>
      </c>
      <c r="F91" s="40"/>
      <c r="G91" s="41"/>
      <c r="H91" s="42">
        <f>SUM(H92:H94)</f>
        <v>74.580000000000013</v>
      </c>
    </row>
    <row r="92" spans="1:8">
      <c r="A92" s="52" t="str">
        <f ca="1">VLOOKUP(B92,'Insumos e Serviços'!$A:$F,3,0)</f>
        <v>Composição</v>
      </c>
      <c r="B92" s="53" t="s">
        <v>500</v>
      </c>
      <c r="C92" s="23" t="str">
        <f ca="1">VLOOKUP(B92,'Insumos e Serviços'!$A:$F,2,0)</f>
        <v>SINAPI</v>
      </c>
      <c r="D92" s="52" t="str">
        <f ca="1">VLOOKUP(B92,'Insumos e Serviços'!$A:$F,4,0)</f>
        <v>SERVENTE COM ENCARGOS COMPLEMENTARES</v>
      </c>
      <c r="E92" s="23" t="str">
        <f ca="1">VLOOKUP(B92,'Insumos e Serviços'!$A:$F,5,0)</f>
        <v>H</v>
      </c>
      <c r="F92" s="43">
        <v>1.619</v>
      </c>
      <c r="G92" s="18">
        <f ca="1">VLOOKUP(B92,'Insumos e Serviços'!$A:$F,6,0)</f>
        <v>19.39</v>
      </c>
      <c r="H92" s="18">
        <f>TRUNC(F92*G92,2)</f>
        <v>31.39</v>
      </c>
    </row>
    <row r="93" spans="1:8">
      <c r="A93" s="52" t="str">
        <f ca="1">VLOOKUP(B93,'Insumos e Serviços'!$A:$F,3,0)</f>
        <v>Composição</v>
      </c>
      <c r="B93" s="53" t="s">
        <v>537</v>
      </c>
      <c r="C93" s="23" t="str">
        <f ca="1">VLOOKUP(B93,'Insumos e Serviços'!$A:$F,2,0)</f>
        <v>SINAPI</v>
      </c>
      <c r="D93" s="52" t="str">
        <f ca="1">VLOOKUP(B93,'Insumos e Serviços'!$A:$F,4,0)</f>
        <v>VIDRACEIRO COM ENCARGOS COMPLEMENTARES</v>
      </c>
      <c r="E93" s="23" t="str">
        <f ca="1">VLOOKUP(B93,'Insumos e Serviços'!$A:$F,5,0)</f>
        <v>H</v>
      </c>
      <c r="F93" s="43">
        <v>1.6659999999999999</v>
      </c>
      <c r="G93" s="18">
        <f ca="1">VLOOKUP(B93,'Insumos e Serviços'!$A:$F,6,0)</f>
        <v>24.17</v>
      </c>
      <c r="H93" s="18">
        <f>TRUNC(F93*G93,2)</f>
        <v>40.26</v>
      </c>
    </row>
    <row r="94" spans="1:8" ht="23.25" thickBot="1">
      <c r="A94" s="52" t="str">
        <f ca="1">VLOOKUP(B94,'Insumos e Serviços'!$A:$F,3,0)</f>
        <v>Insumo</v>
      </c>
      <c r="B94" s="53" t="s">
        <v>548</v>
      </c>
      <c r="C94" s="23" t="str">
        <f ca="1">VLOOKUP(B94,'Insumos e Serviços'!$A:$F,2,0)</f>
        <v>Próprio</v>
      </c>
      <c r="D94" s="52" t="str">
        <f ca="1">VLOOKUP(B94,'Insumos e Serviços'!$A:$F,4,0)</f>
        <v>Borracha de vedação tipo gaxeta em EPDM, FAA-250 (GUA 2250 – GAXETA EXTERNA FLAP) - Belmetal-Atlanta</v>
      </c>
      <c r="E94" s="23" t="str">
        <f ca="1">VLOOKUP(B94,'Insumos e Serviços'!$A:$F,5,0)</f>
        <v>m</v>
      </c>
      <c r="F94" s="43">
        <v>3.4159999999999999</v>
      </c>
      <c r="G94" s="18">
        <f ca="1">VLOOKUP(B94,'Insumos e Serviços'!$A:$F,6,0)</f>
        <v>0.86</v>
      </c>
      <c r="H94" s="18">
        <f>TRUNC(F94*G94,2)</f>
        <v>2.93</v>
      </c>
    </row>
    <row r="95" spans="1:8" ht="12" thickTop="1">
      <c r="A95" s="44"/>
      <c r="B95" s="45"/>
      <c r="C95" s="45"/>
      <c r="D95" s="44"/>
      <c r="E95" s="44"/>
      <c r="F95" s="44"/>
      <c r="G95" s="44"/>
      <c r="H95" s="44"/>
    </row>
    <row r="96" spans="1:8">
      <c r="A96" s="158" t="s">
        <v>299</v>
      </c>
      <c r="B96" s="159"/>
      <c r="C96" s="159"/>
      <c r="D96" s="158" t="s">
        <v>300</v>
      </c>
      <c r="E96" s="159"/>
      <c r="F96" s="160"/>
      <c r="G96" s="158"/>
      <c r="H96" s="161"/>
    </row>
    <row r="97" spans="1:8">
      <c r="A97" s="158" t="s">
        <v>301</v>
      </c>
      <c r="B97" s="159"/>
      <c r="C97" s="159"/>
      <c r="D97" s="158" t="s">
        <v>302</v>
      </c>
      <c r="E97" s="159"/>
      <c r="F97" s="160"/>
      <c r="G97" s="158"/>
      <c r="H97" s="161"/>
    </row>
    <row r="98" spans="1:8" ht="33.75">
      <c r="A98" s="38" t="s">
        <v>303</v>
      </c>
      <c r="B98" s="39" t="str">
        <f ca="1">VLOOKUP(A98,'Orçamento Sintético'!$A:$H,2,0)</f>
        <v xml:space="preserve"> MPDFT0054 </v>
      </c>
      <c r="C98" s="39" t="str">
        <f ca="1">VLOOKUP(A98,'Orçamento Sintético'!$A:$H,3,0)</f>
        <v>Próprio</v>
      </c>
      <c r="D98" s="97" t="str">
        <f ca="1">VLOOKUP(A98,'Orçamento Sintético'!$A:$H,4,0)</f>
        <v>Copia da SINAPI (94216) - Telha termoacústica, tipo trapezoidal com núcleo isolante em PIR com espessura de 50mm, revestimento externo e interno de aço (0,50 / 0,43), pré pintado na cor branca, inclusive cumeeira e acabamentos</v>
      </c>
      <c r="E98" s="39" t="str">
        <f ca="1">VLOOKUP(A98,'Orçamento Sintético'!$A:$H,5,0)</f>
        <v>m²</v>
      </c>
      <c r="F98" s="40"/>
      <c r="G98" s="41"/>
      <c r="H98" s="42">
        <f>SUM(H99:H103)</f>
        <v>296.84000000000003</v>
      </c>
    </row>
    <row r="99" spans="1:8">
      <c r="A99" s="52" t="str">
        <f ca="1">VLOOKUP(B99,'Insumos e Serviços'!$A:$F,3,0)</f>
        <v>Composição</v>
      </c>
      <c r="B99" s="53" t="s">
        <v>500</v>
      </c>
      <c r="C99" s="23" t="str">
        <f ca="1">VLOOKUP(B99,'Insumos e Serviços'!$A:$F,2,0)</f>
        <v>SINAPI</v>
      </c>
      <c r="D99" s="52" t="str">
        <f ca="1">VLOOKUP(B99,'Insumos e Serviços'!$A:$F,4,0)</f>
        <v>SERVENTE COM ENCARGOS COMPLEMENTARES</v>
      </c>
      <c r="E99" s="23" t="str">
        <f ca="1">VLOOKUP(B99,'Insumos e Serviços'!$A:$F,5,0)</f>
        <v>H</v>
      </c>
      <c r="F99" s="43">
        <v>0.155</v>
      </c>
      <c r="G99" s="18">
        <f ca="1">VLOOKUP(B99,'Insumos e Serviços'!$A:$F,6,0)</f>
        <v>19.39</v>
      </c>
      <c r="H99" s="18">
        <f>TRUNC(F99*G99,2)</f>
        <v>3</v>
      </c>
    </row>
    <row r="100" spans="1:8">
      <c r="A100" s="52" t="str">
        <f ca="1">VLOOKUP(B100,'Insumos e Serviços'!$A:$F,3,0)</f>
        <v>Composição</v>
      </c>
      <c r="B100" s="53" t="s">
        <v>535</v>
      </c>
      <c r="C100" s="23" t="str">
        <f ca="1">VLOOKUP(B100,'Insumos e Serviços'!$A:$F,2,0)</f>
        <v>SINAPI</v>
      </c>
      <c r="D100" s="52" t="str">
        <f ca="1">VLOOKUP(B100,'Insumos e Serviços'!$A:$F,4,0)</f>
        <v>TELHADISTA COM ENCARGOS COMPLEMENTARES</v>
      </c>
      <c r="E100" s="23" t="str">
        <f ca="1">VLOOKUP(B100,'Insumos e Serviços'!$A:$F,5,0)</f>
        <v>H</v>
      </c>
      <c r="F100" s="43">
        <v>0.13500000000000001</v>
      </c>
      <c r="G100" s="18">
        <f ca="1">VLOOKUP(B100,'Insumos e Serviços'!$A:$F,6,0)</f>
        <v>25.7</v>
      </c>
      <c r="H100" s="18">
        <f>TRUNC(F100*G100,2)</f>
        <v>3.46</v>
      </c>
    </row>
    <row r="101" spans="1:8" ht="22.5">
      <c r="A101" s="52" t="str">
        <f ca="1">VLOOKUP(B101,'Insumos e Serviços'!$A:$F,3,0)</f>
        <v>Composição</v>
      </c>
      <c r="B101" s="53" t="s">
        <v>550</v>
      </c>
      <c r="C101" s="23" t="str">
        <f ca="1">VLOOKUP(B101,'Insumos e Serviços'!$A:$F,2,0)</f>
        <v>SINAPI</v>
      </c>
      <c r="D101" s="52" t="str">
        <f ca="1">VLOOKUP(B101,'Insumos e Serviços'!$A:$F,4,0)</f>
        <v>GUINCHO ELÉTRICO DE COLUNA, CAPACIDADE 400 KG, COM MOTO FREIO, MOTOR TRIFÁSICO DE 1,25 CV - CHP DIURNO. AF_03/2016</v>
      </c>
      <c r="E101" s="23" t="str">
        <f ca="1">VLOOKUP(B101,'Insumos e Serviços'!$A:$F,5,0)</f>
        <v>CHP</v>
      </c>
      <c r="F101" s="43">
        <v>2.8999999999999998E-3</v>
      </c>
      <c r="G101" s="18">
        <f ca="1">VLOOKUP(B101,'Insumos e Serviços'!$A:$F,6,0)</f>
        <v>21.68</v>
      </c>
      <c r="H101" s="18">
        <f>TRUNC(F101*G101,2)</f>
        <v>0.06</v>
      </c>
    </row>
    <row r="102" spans="1:8" ht="22.5">
      <c r="A102" s="52" t="str">
        <f ca="1">VLOOKUP(B102,'Insumos e Serviços'!$A:$F,3,0)</f>
        <v>Composição</v>
      </c>
      <c r="B102" s="53" t="s">
        <v>552</v>
      </c>
      <c r="C102" s="23" t="str">
        <f ca="1">VLOOKUP(B102,'Insumos e Serviços'!$A:$F,2,0)</f>
        <v>SINAPI</v>
      </c>
      <c r="D102" s="52" t="str">
        <f ca="1">VLOOKUP(B102,'Insumos e Serviços'!$A:$F,4,0)</f>
        <v>GUINCHO ELÉTRICO DE COLUNA, CAPACIDADE 400 KG, COM MOTO FREIO, MOTOR TRIFÁSICO DE 1,25 CV - CHI DIURNO. AF_03/2016</v>
      </c>
      <c r="E102" s="23" t="str">
        <f ca="1">VLOOKUP(B102,'Insumos e Serviços'!$A:$F,5,0)</f>
        <v>CHI</v>
      </c>
      <c r="F102" s="43">
        <v>3.8999999999999998E-3</v>
      </c>
      <c r="G102" s="18">
        <f ca="1">VLOOKUP(B102,'Insumos e Serviços'!$A:$F,6,0)</f>
        <v>20.77</v>
      </c>
      <c r="H102" s="18">
        <f>TRUNC(F102*G102,2)</f>
        <v>0.08</v>
      </c>
    </row>
    <row r="103" spans="1:8" ht="34.5" thickBot="1">
      <c r="A103" s="52" t="str">
        <f ca="1">VLOOKUP(B103,'Insumos e Serviços'!$A:$F,3,0)</f>
        <v>Insumo</v>
      </c>
      <c r="B103" s="53" t="s">
        <v>554</v>
      </c>
      <c r="C103" s="23" t="str">
        <f ca="1">VLOOKUP(B103,'Insumos e Serviços'!$A:$F,2,0)</f>
        <v>Próprio</v>
      </c>
      <c r="D103" s="52" t="str">
        <f ca="1">VLOOKUP(B103,'Insumos e Serviços'!$A:$F,4,0)</f>
        <v>Telha termoacústica, tipo trapezoidal com núcleo isolante em PIR com espessura de 50mm, revestimento externo e interno de aço (0,50 / 0,43), pré pintado na cor BRANCA, inclusive acessórios de fixação, cumeeiras e acabamentos, ref. Isotelha Termoacústica PIR 50, Isoeste</v>
      </c>
      <c r="E103" s="23" t="str">
        <f ca="1">VLOOKUP(B103,'Insumos e Serviços'!$A:$F,5,0)</f>
        <v>m²</v>
      </c>
      <c r="F103" s="43">
        <v>1.1459999999999999</v>
      </c>
      <c r="G103" s="18">
        <f ca="1">VLOOKUP(B103,'Insumos e Serviços'!$A:$F,6,0)</f>
        <v>253.27</v>
      </c>
      <c r="H103" s="18">
        <f>TRUNC(F103*G103,2)</f>
        <v>290.24</v>
      </c>
    </row>
    <row r="104" spans="1:8" ht="12" thickTop="1">
      <c r="A104" s="44"/>
      <c r="B104" s="45"/>
      <c r="C104" s="45"/>
      <c r="D104" s="44"/>
      <c r="E104" s="44"/>
      <c r="F104" s="44"/>
      <c r="G104" s="44"/>
      <c r="H104" s="44"/>
    </row>
    <row r="105" spans="1:8" ht="33.75">
      <c r="A105" s="38" t="s">
        <v>305</v>
      </c>
      <c r="B105" s="39" t="str">
        <f ca="1">VLOOKUP(A105,'Orçamento Sintético'!$A:$H,2,0)</f>
        <v xml:space="preserve"> MPDFT1516 </v>
      </c>
      <c r="C105" s="39" t="str">
        <f ca="1">VLOOKUP(A105,'Orçamento Sintético'!$A:$H,3,0)</f>
        <v>Próprio</v>
      </c>
      <c r="D105" s="97" t="str">
        <f ca="1">VLOOKUP(A105,'Orçamento Sintético'!$A:$H,4,0)</f>
        <v>Copia da SINAPI (94216) - Telha termoacústica, tipo trapezoidal com núcleo isolante em PIR com espessura de 50mm, revestimento externo e interno de aço (0,50 / 0,43), pré pintado na cor cinza, inclusive cumeeira e acabamentos</v>
      </c>
      <c r="E105" s="39" t="str">
        <f ca="1">VLOOKUP(A105,'Orçamento Sintético'!$A:$H,5,0)</f>
        <v>m²</v>
      </c>
      <c r="F105" s="40"/>
      <c r="G105" s="41"/>
      <c r="H105" s="42">
        <f>SUM(H106:H110)</f>
        <v>385.81</v>
      </c>
    </row>
    <row r="106" spans="1:8">
      <c r="A106" s="52" t="str">
        <f ca="1">VLOOKUP(B106,'Insumos e Serviços'!$A:$F,3,0)</f>
        <v>Composição</v>
      </c>
      <c r="B106" s="53" t="s">
        <v>500</v>
      </c>
      <c r="C106" s="23" t="str">
        <f ca="1">VLOOKUP(B106,'Insumos e Serviços'!$A:$F,2,0)</f>
        <v>SINAPI</v>
      </c>
      <c r="D106" s="52" t="str">
        <f ca="1">VLOOKUP(B106,'Insumos e Serviços'!$A:$F,4,0)</f>
        <v>SERVENTE COM ENCARGOS COMPLEMENTARES</v>
      </c>
      <c r="E106" s="23" t="str">
        <f ca="1">VLOOKUP(B106,'Insumos e Serviços'!$A:$F,5,0)</f>
        <v>H</v>
      </c>
      <c r="F106" s="43">
        <v>0.155</v>
      </c>
      <c r="G106" s="18">
        <f ca="1">VLOOKUP(B106,'Insumos e Serviços'!$A:$F,6,0)</f>
        <v>19.39</v>
      </c>
      <c r="H106" s="18">
        <f>TRUNC(F106*G106,2)</f>
        <v>3</v>
      </c>
    </row>
    <row r="107" spans="1:8">
      <c r="A107" s="52" t="str">
        <f ca="1">VLOOKUP(B107,'Insumos e Serviços'!$A:$F,3,0)</f>
        <v>Composição</v>
      </c>
      <c r="B107" s="53" t="s">
        <v>535</v>
      </c>
      <c r="C107" s="23" t="str">
        <f ca="1">VLOOKUP(B107,'Insumos e Serviços'!$A:$F,2,0)</f>
        <v>SINAPI</v>
      </c>
      <c r="D107" s="52" t="str">
        <f ca="1">VLOOKUP(B107,'Insumos e Serviços'!$A:$F,4,0)</f>
        <v>TELHADISTA COM ENCARGOS COMPLEMENTARES</v>
      </c>
      <c r="E107" s="23" t="str">
        <f ca="1">VLOOKUP(B107,'Insumos e Serviços'!$A:$F,5,0)</f>
        <v>H</v>
      </c>
      <c r="F107" s="43">
        <v>0.13500000000000001</v>
      </c>
      <c r="G107" s="18">
        <f ca="1">VLOOKUP(B107,'Insumos e Serviços'!$A:$F,6,0)</f>
        <v>25.7</v>
      </c>
      <c r="H107" s="18">
        <f>TRUNC(F107*G107,2)</f>
        <v>3.46</v>
      </c>
    </row>
    <row r="108" spans="1:8" ht="22.5">
      <c r="A108" s="52" t="str">
        <f ca="1">VLOOKUP(B108,'Insumos e Serviços'!$A:$F,3,0)</f>
        <v>Composição</v>
      </c>
      <c r="B108" s="53" t="s">
        <v>550</v>
      </c>
      <c r="C108" s="23" t="str">
        <f ca="1">VLOOKUP(B108,'Insumos e Serviços'!$A:$F,2,0)</f>
        <v>SINAPI</v>
      </c>
      <c r="D108" s="52" t="str">
        <f ca="1">VLOOKUP(B108,'Insumos e Serviços'!$A:$F,4,0)</f>
        <v>GUINCHO ELÉTRICO DE COLUNA, CAPACIDADE 400 KG, COM MOTO FREIO, MOTOR TRIFÁSICO DE 1,25 CV - CHP DIURNO. AF_03/2016</v>
      </c>
      <c r="E108" s="23" t="str">
        <f ca="1">VLOOKUP(B108,'Insumos e Serviços'!$A:$F,5,0)</f>
        <v>CHP</v>
      </c>
      <c r="F108" s="43">
        <v>2.8999999999999998E-3</v>
      </c>
      <c r="G108" s="18">
        <f ca="1">VLOOKUP(B108,'Insumos e Serviços'!$A:$F,6,0)</f>
        <v>21.68</v>
      </c>
      <c r="H108" s="18">
        <f>TRUNC(F108*G108,2)</f>
        <v>0.06</v>
      </c>
    </row>
    <row r="109" spans="1:8" ht="22.5">
      <c r="A109" s="52" t="str">
        <f ca="1">VLOOKUP(B109,'Insumos e Serviços'!$A:$F,3,0)</f>
        <v>Composição</v>
      </c>
      <c r="B109" s="53" t="s">
        <v>552</v>
      </c>
      <c r="C109" s="23" t="str">
        <f ca="1">VLOOKUP(B109,'Insumos e Serviços'!$A:$F,2,0)</f>
        <v>SINAPI</v>
      </c>
      <c r="D109" s="52" t="str">
        <f ca="1">VLOOKUP(B109,'Insumos e Serviços'!$A:$F,4,0)</f>
        <v>GUINCHO ELÉTRICO DE COLUNA, CAPACIDADE 400 KG, COM MOTO FREIO, MOTOR TRIFÁSICO DE 1,25 CV - CHI DIURNO. AF_03/2016</v>
      </c>
      <c r="E109" s="23" t="str">
        <f ca="1">VLOOKUP(B109,'Insumos e Serviços'!$A:$F,5,0)</f>
        <v>CHI</v>
      </c>
      <c r="F109" s="43">
        <v>3.8999999999999998E-3</v>
      </c>
      <c r="G109" s="18">
        <f ca="1">VLOOKUP(B109,'Insumos e Serviços'!$A:$F,6,0)</f>
        <v>20.77</v>
      </c>
      <c r="H109" s="18">
        <f>TRUNC(F109*G109,2)</f>
        <v>0.08</v>
      </c>
    </row>
    <row r="110" spans="1:8" ht="45.75" thickBot="1">
      <c r="A110" s="52" t="str">
        <f ca="1">VLOOKUP(B110,'Insumos e Serviços'!$A:$F,3,0)</f>
        <v>Insumo</v>
      </c>
      <c r="B110" s="53" t="s">
        <v>555</v>
      </c>
      <c r="C110" s="23" t="str">
        <f ca="1">VLOOKUP(B110,'Insumos e Serviços'!$A:$F,2,0)</f>
        <v>Próprio</v>
      </c>
      <c r="D110" s="52" t="str">
        <f ca="1">VLOOKUP(B110,'Insumos e Serviços'!$A:$F,4,0)</f>
        <v>Telha termoacústica, tipo trapezoidal com núcleo isolante em PIR com espessura de 50mm, revestimento externo e interno de aço (0,50 / 0,43), pré pintado na cor CINZA, inclusive acessórios de fixação, cumeeiras e acabamentos, ref. Telha forro Isotelha Termoacústica PIR 50, Isoeste</v>
      </c>
      <c r="E110" s="23" t="str">
        <f ca="1">VLOOKUP(B110,'Insumos e Serviços'!$A:$F,5,0)</f>
        <v>m²</v>
      </c>
      <c r="F110" s="43">
        <v>1.1459999999999999</v>
      </c>
      <c r="G110" s="18">
        <f ca="1">VLOOKUP(B110,'Insumos e Serviços'!$A:$F,6,0)</f>
        <v>330.9</v>
      </c>
      <c r="H110" s="18">
        <f>TRUNC(F110*G110,2)</f>
        <v>379.21</v>
      </c>
    </row>
    <row r="111" spans="1:8" ht="12" thickTop="1">
      <c r="A111" s="44"/>
      <c r="B111" s="45"/>
      <c r="C111" s="45"/>
      <c r="D111" s="44"/>
      <c r="E111" s="44"/>
      <c r="F111" s="44"/>
      <c r="G111" s="44"/>
      <c r="H111" s="44"/>
    </row>
    <row r="112" spans="1:8" ht="33.75">
      <c r="A112" s="38" t="s">
        <v>652</v>
      </c>
      <c r="B112" s="39" t="str">
        <f ca="1">VLOOKUP(A112,'Orçamento Sintético'!$A:$H,2,0)</f>
        <v xml:space="preserve"> MPDFT1538 </v>
      </c>
      <c r="C112" s="39" t="str">
        <f ca="1">VLOOKUP(A112,'Orçamento Sintético'!$A:$H,3,0)</f>
        <v>Próprio</v>
      </c>
      <c r="D112" s="97" t="str">
        <f ca="1">VLOOKUP(A112,'Orçamento Sintético'!$A:$H,4,0)</f>
        <v>Copia da SINAPI (92580) - TRAMA DE AÇO COMPOSTA POR TERÇAS PARA TELHADOS DE ATÉ 2 ÁGUAS PARA TELHA ONDULADA DE FIBROCIMENTO, METÁLICA, PLÁSTICA OU TERMOACÚSTICA, INCLUSO TRANSPORTE VERTICAL.</v>
      </c>
      <c r="E112" s="39" t="str">
        <f ca="1">VLOOKUP(A112,'Orçamento Sintético'!$A:$H,5,0)</f>
        <v>m²</v>
      </c>
      <c r="F112" s="40"/>
      <c r="G112" s="41"/>
      <c r="H112" s="42">
        <f>SUM(H113:H118)</f>
        <v>37.200000000000003</v>
      </c>
    </row>
    <row r="113" spans="1:8">
      <c r="A113" s="52" t="str">
        <f ca="1">VLOOKUP(B113,'Insumos e Serviços'!$A:$F,3,0)</f>
        <v>Composição</v>
      </c>
      <c r="B113" s="53" t="s">
        <v>498</v>
      </c>
      <c r="C113" s="23" t="str">
        <f ca="1">VLOOKUP(B113,'Insumos e Serviços'!$A:$F,2,0)</f>
        <v>SINAPI</v>
      </c>
      <c r="D113" s="52" t="str">
        <f ca="1">VLOOKUP(B113,'Insumos e Serviços'!$A:$F,4,0)</f>
        <v>MONTADOR DE ESTRUTURA METÁLICA COM ENCARGOS COMPLEMENTARES</v>
      </c>
      <c r="E113" s="23" t="str">
        <f ca="1">VLOOKUP(B113,'Insumos e Serviços'!$A:$F,5,0)</f>
        <v>H</v>
      </c>
      <c r="F113" s="43">
        <v>0.21299999999999999</v>
      </c>
      <c r="G113" s="18">
        <f ca="1">VLOOKUP(B113,'Insumos e Serviços'!$A:$F,6,0)</f>
        <v>19.93</v>
      </c>
      <c r="H113" s="18">
        <f t="shared" ref="H113:H118" si="0">TRUNC(F113*G113,2)</f>
        <v>4.24</v>
      </c>
    </row>
    <row r="114" spans="1:8">
      <c r="A114" s="52" t="str">
        <f ca="1">VLOOKUP(B114,'Insumos e Serviços'!$A:$F,3,0)</f>
        <v>Composição</v>
      </c>
      <c r="B114" s="53" t="s">
        <v>500</v>
      </c>
      <c r="C114" s="23" t="str">
        <f ca="1">VLOOKUP(B114,'Insumos e Serviços'!$A:$F,2,0)</f>
        <v>SINAPI</v>
      </c>
      <c r="D114" s="52" t="str">
        <f ca="1">VLOOKUP(B114,'Insumos e Serviços'!$A:$F,4,0)</f>
        <v>SERVENTE COM ENCARGOS COMPLEMENTARES</v>
      </c>
      <c r="E114" s="23" t="str">
        <f ca="1">VLOOKUP(B114,'Insumos e Serviços'!$A:$F,5,0)</f>
        <v>H</v>
      </c>
      <c r="F114" s="43">
        <v>0.106</v>
      </c>
      <c r="G114" s="18">
        <f ca="1">VLOOKUP(B114,'Insumos e Serviços'!$A:$F,6,0)</f>
        <v>19.39</v>
      </c>
      <c r="H114" s="18">
        <f t="shared" si="0"/>
        <v>2.0499999999999998</v>
      </c>
    </row>
    <row r="115" spans="1:8" ht="22.5">
      <c r="A115" s="52" t="str">
        <f ca="1">VLOOKUP(B115,'Insumos e Serviços'!$A:$F,3,0)</f>
        <v>Composição</v>
      </c>
      <c r="B115" s="53" t="s">
        <v>550</v>
      </c>
      <c r="C115" s="23" t="str">
        <f ca="1">VLOOKUP(B115,'Insumos e Serviços'!$A:$F,2,0)</f>
        <v>SINAPI</v>
      </c>
      <c r="D115" s="52" t="str">
        <f ca="1">VLOOKUP(B115,'Insumos e Serviços'!$A:$F,4,0)</f>
        <v>GUINCHO ELÉTRICO DE COLUNA, CAPACIDADE 400 KG, COM MOTO FREIO, MOTOR TRIFÁSICO DE 1,25 CV - CHP DIURNO. AF_03/2016</v>
      </c>
      <c r="E115" s="23" t="str">
        <f ca="1">VLOOKUP(B115,'Insumos e Serviços'!$A:$F,5,0)</f>
        <v>CHP</v>
      </c>
      <c r="F115" s="43">
        <v>6.7999999999999996E-3</v>
      </c>
      <c r="G115" s="18">
        <f ca="1">VLOOKUP(B115,'Insumos e Serviços'!$A:$F,6,0)</f>
        <v>21.68</v>
      </c>
      <c r="H115" s="18">
        <f t="shared" si="0"/>
        <v>0.14000000000000001</v>
      </c>
    </row>
    <row r="116" spans="1:8" ht="22.5">
      <c r="A116" s="52" t="str">
        <f ca="1">VLOOKUP(B116,'Insumos e Serviços'!$A:$F,3,0)</f>
        <v>Composição</v>
      </c>
      <c r="B116" s="53" t="s">
        <v>552</v>
      </c>
      <c r="C116" s="23" t="str">
        <f ca="1">VLOOKUP(B116,'Insumos e Serviços'!$A:$F,2,0)</f>
        <v>SINAPI</v>
      </c>
      <c r="D116" s="52" t="str">
        <f ca="1">VLOOKUP(B116,'Insumos e Serviços'!$A:$F,4,0)</f>
        <v>GUINCHO ELÉTRICO DE COLUNA, CAPACIDADE 400 KG, COM MOTO FREIO, MOTOR TRIFÁSICO DE 1,25 CV - CHI DIURNO. AF_03/2016</v>
      </c>
      <c r="E116" s="23" t="str">
        <f ca="1">VLOOKUP(B116,'Insumos e Serviços'!$A:$F,5,0)</f>
        <v>CHI</v>
      </c>
      <c r="F116" s="43">
        <v>9.4000000000000004E-3</v>
      </c>
      <c r="G116" s="18">
        <f ca="1">VLOOKUP(B116,'Insumos e Serviços'!$A:$F,6,0)</f>
        <v>20.77</v>
      </c>
      <c r="H116" s="18">
        <f t="shared" si="0"/>
        <v>0.19</v>
      </c>
    </row>
    <row r="117" spans="1:8" ht="22.5">
      <c r="A117" s="52" t="str">
        <f ca="1">VLOOKUP(B117,'Insumos e Serviços'!$A:$F,3,0)</f>
        <v>Insumo</v>
      </c>
      <c r="B117" s="53" t="s">
        <v>556</v>
      </c>
      <c r="C117" s="23" t="str">
        <f ca="1">VLOOKUP(B117,'Insumos e Serviços'!$A:$F,2,0)</f>
        <v>SINAPI</v>
      </c>
      <c r="D117" s="52" t="str">
        <f ca="1">VLOOKUP(B117,'Insumos e Serviços'!$A:$F,4,0)</f>
        <v>PERFIL "U" ENRIJECIDO DE ACO GALVANIZADO, DOBRADO, 150 X 60 X 20 MM, E = 3,00 MM OU 200 X 75 X 25 MM, E = 3,75 MM</v>
      </c>
      <c r="E117" s="23" t="str">
        <f ca="1">VLOOKUP(B117,'Insumos e Serviços'!$A:$F,5,0)</f>
        <v>KG</v>
      </c>
      <c r="F117" s="43">
        <v>1.91</v>
      </c>
      <c r="G117" s="18">
        <f ca="1">VLOOKUP(B117,'Insumos e Serviços'!$A:$F,6,0)</f>
        <v>11.76</v>
      </c>
      <c r="H117" s="18">
        <f t="shared" si="0"/>
        <v>22.46</v>
      </c>
    </row>
    <row r="118" spans="1:8" ht="12" thickBot="1">
      <c r="A118" s="52" t="str">
        <f ca="1">VLOOKUP(B118,'Insumos e Serviços'!$A:$F,3,0)</f>
        <v>Insumo</v>
      </c>
      <c r="B118" s="53" t="s">
        <v>558</v>
      </c>
      <c r="C118" s="23" t="str">
        <f ca="1">VLOOKUP(B118,'Insumos e Serviços'!$A:$F,2,0)</f>
        <v>SINAPI</v>
      </c>
      <c r="D118" s="52" t="str">
        <f ca="1">VLOOKUP(B118,'Insumos e Serviços'!$A:$F,4,0)</f>
        <v>PARAFUSO DE ACO TIPO CHUMBADOR PARABOLT, DIAMETRO 3/8", COMPRIMENTO 75 MM</v>
      </c>
      <c r="E118" s="23" t="str">
        <f ca="1">VLOOKUP(B118,'Insumos e Serviços'!$A:$F,5,0)</f>
        <v>UN</v>
      </c>
      <c r="F118" s="43">
        <v>3.16</v>
      </c>
      <c r="G118" s="18">
        <f ca="1">VLOOKUP(B118,'Insumos e Serviços'!$A:$F,6,0)</f>
        <v>2.57</v>
      </c>
      <c r="H118" s="18">
        <f t="shared" si="0"/>
        <v>8.1199999999999992</v>
      </c>
    </row>
    <row r="119" spans="1:8" ht="12" thickTop="1">
      <c r="A119" s="44"/>
      <c r="B119" s="45"/>
      <c r="C119" s="45"/>
      <c r="D119" s="44"/>
      <c r="E119" s="44"/>
      <c r="F119" s="44"/>
      <c r="G119" s="44"/>
      <c r="H119" s="44"/>
    </row>
    <row r="120" spans="1:8">
      <c r="A120" s="38" t="s">
        <v>653</v>
      </c>
      <c r="B120" s="39" t="str">
        <f ca="1">VLOOKUP(A120,'Orçamento Sintético'!$A:$H,2,0)</f>
        <v xml:space="preserve"> MPDFT1539 </v>
      </c>
      <c r="C120" s="39" t="str">
        <f ca="1">VLOOKUP(A120,'Orçamento Sintético'!$A:$H,3,0)</f>
        <v>Próprio</v>
      </c>
      <c r="D120" s="97" t="str">
        <f ca="1">VLOOKUP(A120,'Orçamento Sintético'!$A:$H,4,0)</f>
        <v>Barra chata de estrutura complementar para instalação de telha termo acústica.</v>
      </c>
      <c r="E120" s="39" t="str">
        <f ca="1">VLOOKUP(A120,'Orçamento Sintético'!$A:$H,5,0)</f>
        <v>m</v>
      </c>
      <c r="F120" s="40"/>
      <c r="G120" s="41"/>
      <c r="H120" s="42">
        <f>SUM(H121:H123)</f>
        <v>55.96</v>
      </c>
    </row>
    <row r="121" spans="1:8">
      <c r="A121" s="52" t="str">
        <f ca="1">VLOOKUP(B121,'Insumos e Serviços'!$A:$F,3,0)</f>
        <v>Composição</v>
      </c>
      <c r="B121" s="53" t="s">
        <v>529</v>
      </c>
      <c r="C121" s="23" t="str">
        <f ca="1">VLOOKUP(B121,'Insumos e Serviços'!$A:$F,2,0)</f>
        <v>SINAPI</v>
      </c>
      <c r="D121" s="52" t="str">
        <f ca="1">VLOOKUP(B121,'Insumos e Serviços'!$A:$F,4,0)</f>
        <v>SERRALHEIRO COM ENCARGOS COMPLEMENTARES</v>
      </c>
      <c r="E121" s="23" t="str">
        <f ca="1">VLOOKUP(B121,'Insumos e Serviços'!$A:$F,5,0)</f>
        <v>H</v>
      </c>
      <c r="F121" s="43">
        <v>0.16</v>
      </c>
      <c r="G121" s="18">
        <f ca="1">VLOOKUP(B121,'Insumos e Serviços'!$A:$F,6,0)</f>
        <v>26.05</v>
      </c>
      <c r="H121" s="18">
        <f>TRUNC(F121*G121,2)</f>
        <v>4.16</v>
      </c>
    </row>
    <row r="122" spans="1:8" ht="22.5">
      <c r="A122" s="52" t="str">
        <f ca="1">VLOOKUP(B122,'Insumos e Serviços'!$A:$F,3,0)</f>
        <v>Composição</v>
      </c>
      <c r="B122" s="53" t="s">
        <v>560</v>
      </c>
      <c r="C122" s="23" t="str">
        <f ca="1">VLOOKUP(B122,'Insumos e Serviços'!$A:$F,2,0)</f>
        <v>SINAPI</v>
      </c>
      <c r="D122" s="52" t="str">
        <f ca="1">VLOOKUP(B122,'Insumos e Serviços'!$A:$F,4,0)</f>
        <v>SOLDA DE TOPO EM CHAPA/PERFIL/TUBO DE AÇO CHANFRADO, ESPESSURA=1/4''. AF_06/2018</v>
      </c>
      <c r="E122" s="23" t="str">
        <f ca="1">VLOOKUP(B122,'Insumos e Serviços'!$A:$F,5,0)</f>
        <v>M</v>
      </c>
      <c r="F122" s="43">
        <v>0.04</v>
      </c>
      <c r="G122" s="18">
        <f ca="1">VLOOKUP(B122,'Insumos e Serviços'!$A:$F,6,0)</f>
        <v>64.17</v>
      </c>
      <c r="H122" s="18">
        <f>TRUNC(F122*G122,2)</f>
        <v>2.56</v>
      </c>
    </row>
    <row r="123" spans="1:8" ht="12" thickBot="1">
      <c r="A123" s="52" t="str">
        <f ca="1">VLOOKUP(B123,'Insumos e Serviços'!$A:$F,3,0)</f>
        <v>Insumo</v>
      </c>
      <c r="B123" s="53" t="s">
        <v>562</v>
      </c>
      <c r="C123" s="23" t="str">
        <f ca="1">VLOOKUP(B123,'Insumos e Serviços'!$A:$F,2,0)</f>
        <v>SINAPI</v>
      </c>
      <c r="D123" s="52" t="str">
        <f ca="1">VLOOKUP(B123,'Insumos e Serviços'!$A:$F,4,0)</f>
        <v>BARRA DE FERRO CHATA, RETANGULAR (QUALQUER BITOLA)</v>
      </c>
      <c r="E123" s="23" t="str">
        <f ca="1">VLOOKUP(B123,'Insumos e Serviços'!$A:$F,5,0)</f>
        <v>KG</v>
      </c>
      <c r="F123" s="43">
        <v>3.8</v>
      </c>
      <c r="G123" s="18">
        <f ca="1">VLOOKUP(B123,'Insumos e Serviços'!$A:$F,6,0)</f>
        <v>12.96</v>
      </c>
      <c r="H123" s="18">
        <f>TRUNC(F123*G123,2)</f>
        <v>49.24</v>
      </c>
    </row>
    <row r="124" spans="1:8" ht="12" thickTop="1">
      <c r="A124" s="44"/>
      <c r="B124" s="45"/>
      <c r="C124" s="45"/>
      <c r="D124" s="44"/>
      <c r="E124" s="44"/>
      <c r="F124" s="44"/>
      <c r="G124" s="44"/>
      <c r="H124" s="44"/>
    </row>
    <row r="125" spans="1:8">
      <c r="A125" s="158" t="s">
        <v>311</v>
      </c>
      <c r="B125" s="159"/>
      <c r="C125" s="159"/>
      <c r="D125" s="158" t="s">
        <v>312</v>
      </c>
      <c r="E125" s="159"/>
      <c r="F125" s="160"/>
      <c r="G125" s="158"/>
      <c r="H125" s="161"/>
    </row>
    <row r="126" spans="1:8">
      <c r="A126" s="158" t="s">
        <v>313</v>
      </c>
      <c r="B126" s="159"/>
      <c r="C126" s="159"/>
      <c r="D126" s="158" t="s">
        <v>45</v>
      </c>
      <c r="E126" s="159"/>
      <c r="F126" s="160"/>
      <c r="G126" s="158"/>
      <c r="H126" s="161"/>
    </row>
    <row r="127" spans="1:8">
      <c r="A127" s="158" t="s">
        <v>314</v>
      </c>
      <c r="B127" s="159"/>
      <c r="C127" s="159"/>
      <c r="D127" s="158" t="s">
        <v>315</v>
      </c>
      <c r="E127" s="159"/>
      <c r="F127" s="160"/>
      <c r="G127" s="158"/>
      <c r="H127" s="161"/>
    </row>
    <row r="128" spans="1:8">
      <c r="A128" s="48" t="s">
        <v>316</v>
      </c>
      <c r="B128" s="49"/>
      <c r="C128" s="49"/>
      <c r="D128" s="21" t="s">
        <v>317</v>
      </c>
      <c r="E128" s="49"/>
      <c r="F128" s="50"/>
      <c r="G128" s="51"/>
      <c r="H128" s="51"/>
    </row>
    <row r="129" spans="1:8" ht="22.5">
      <c r="A129" s="157" t="s">
        <v>321</v>
      </c>
      <c r="B129" s="39" t="str">
        <f ca="1">VLOOKUP(A129,'Orçamento Sintético'!$A:$H,2,0)</f>
        <v xml:space="preserve"> MPDFT1508 </v>
      </c>
      <c r="C129" s="39" t="str">
        <f ca="1">VLOOKUP(A129,'Orçamento Sintético'!$A:$H,3,0)</f>
        <v>Próprio</v>
      </c>
      <c r="D129" s="97" t="str">
        <f ca="1">VLOOKUP(A129,'Orçamento Sintético'!$A:$H,4,0)</f>
        <v>Copia da SINAPI (97097) - ACABAMENTO DESEMPENADO PARA PISO DE CONCRETO ARMADO</v>
      </c>
      <c r="E129" s="39" t="str">
        <f ca="1">VLOOKUP(A129,'Orçamento Sintético'!$A:$H,5,0)</f>
        <v>m²</v>
      </c>
      <c r="F129" s="40"/>
      <c r="G129" s="41"/>
      <c r="H129" s="42">
        <f>SUM(H130:H131)</f>
        <v>2.38</v>
      </c>
    </row>
    <row r="130" spans="1:8">
      <c r="A130" s="52" t="str">
        <f ca="1">VLOOKUP(B130,'Insumos e Serviços'!$A:$F,3,0)</f>
        <v>Composição</v>
      </c>
      <c r="B130" s="53" t="s">
        <v>522</v>
      </c>
      <c r="C130" s="23" t="str">
        <f ca="1">VLOOKUP(B130,'Insumos e Serviços'!$A:$F,2,0)</f>
        <v>SINAPI</v>
      </c>
      <c r="D130" s="52" t="str">
        <f ca="1">VLOOKUP(B130,'Insumos e Serviços'!$A:$F,4,0)</f>
        <v>PEDREIRO COM ENCARGOS COMPLEMENTARES</v>
      </c>
      <c r="E130" s="23" t="str">
        <f ca="1">VLOOKUP(B130,'Insumos e Serviços'!$A:$F,5,0)</f>
        <v>H</v>
      </c>
      <c r="F130" s="43">
        <v>8.7999999999999995E-2</v>
      </c>
      <c r="G130" s="18">
        <f ca="1">VLOOKUP(B130,'Insumos e Serviços'!$A:$F,6,0)</f>
        <v>26.2</v>
      </c>
      <c r="H130" s="18">
        <f>TRUNC(F130*G130,2)</f>
        <v>2.2999999999999998</v>
      </c>
    </row>
    <row r="131" spans="1:8" ht="23.25" thickBot="1">
      <c r="A131" s="52" t="str">
        <f ca="1">VLOOKUP(B131,'Insumos e Serviços'!$A:$F,3,0)</f>
        <v>Composição</v>
      </c>
      <c r="B131" s="53" t="s">
        <v>566</v>
      </c>
      <c r="C131" s="23" t="str">
        <f ca="1">VLOOKUP(B131,'Insumos e Serviços'!$A:$F,2,0)</f>
        <v>SINAPI</v>
      </c>
      <c r="D131" s="52" t="str">
        <f ca="1">VLOOKUP(B131,'Insumos e Serviços'!$A:$F,4,0)</f>
        <v>DESEMPENADEIRA DE CONCRETO, PESO DE 75KG, 4 PÁS, MOTOR A GASOLINA, POTÊNCIA 5,5 HP - CHP DIURNO. AF_09/2016</v>
      </c>
      <c r="E131" s="23" t="str">
        <f ca="1">VLOOKUP(B131,'Insumos e Serviços'!$A:$F,5,0)</f>
        <v>CHP</v>
      </c>
      <c r="F131" s="43">
        <v>7.0000000000000001E-3</v>
      </c>
      <c r="G131" s="18">
        <f ca="1">VLOOKUP(B131,'Insumos e Serviços'!$A:$F,6,0)</f>
        <v>12.05</v>
      </c>
      <c r="H131" s="18">
        <f>TRUNC(F131*G131,2)</f>
        <v>0.08</v>
      </c>
    </row>
    <row r="132" spans="1:8" ht="12" thickTop="1">
      <c r="A132" s="44"/>
      <c r="B132" s="45"/>
      <c r="C132" s="45"/>
      <c r="D132" s="44"/>
      <c r="E132" s="44"/>
      <c r="F132" s="44"/>
      <c r="G132" s="44"/>
      <c r="H132" s="44"/>
    </row>
    <row r="133" spans="1:8">
      <c r="A133" s="158" t="s">
        <v>44</v>
      </c>
      <c r="B133" s="159"/>
      <c r="C133" s="159"/>
      <c r="D133" s="158" t="s">
        <v>45</v>
      </c>
      <c r="E133" s="159"/>
      <c r="F133" s="160"/>
      <c r="G133" s="158"/>
      <c r="H133" s="161"/>
    </row>
    <row r="134" spans="1:8">
      <c r="A134" s="158" t="s">
        <v>324</v>
      </c>
      <c r="B134" s="159"/>
      <c r="C134" s="159"/>
      <c r="D134" s="158" t="s">
        <v>325</v>
      </c>
      <c r="E134" s="159"/>
      <c r="F134" s="160"/>
      <c r="G134" s="158"/>
      <c r="H134" s="161"/>
    </row>
    <row r="135" spans="1:8">
      <c r="A135" s="158" t="s">
        <v>326</v>
      </c>
      <c r="B135" s="159"/>
      <c r="C135" s="159"/>
      <c r="D135" s="158" t="s">
        <v>327</v>
      </c>
      <c r="E135" s="159"/>
      <c r="F135" s="160"/>
      <c r="G135" s="158"/>
      <c r="H135" s="161"/>
    </row>
    <row r="136" spans="1:8">
      <c r="A136" s="38" t="s">
        <v>328</v>
      </c>
      <c r="B136" s="39" t="str">
        <f ca="1">VLOOKUP(A136,'Orçamento Sintético'!$A:$H,2,0)</f>
        <v xml:space="preserve"> MPDFT1502 </v>
      </c>
      <c r="C136" s="39" t="str">
        <f ca="1">VLOOKUP(A136,'Orçamento Sintético'!$A:$H,3,0)</f>
        <v>Próprio</v>
      </c>
      <c r="D136" s="97" t="str">
        <f ca="1">VLOOKUP(A136,'Orçamento Sintético'!$A:$H,4,0)</f>
        <v>Rejuntamento de revestimento em pastilhas</v>
      </c>
      <c r="E136" s="39" t="str">
        <f ca="1">VLOOKUP(A136,'Orçamento Sintético'!$A:$H,5,0)</f>
        <v>m²</v>
      </c>
      <c r="F136" s="40"/>
      <c r="G136" s="41"/>
      <c r="H136" s="42">
        <f>SUM(H137:H139)</f>
        <v>7.870000000000001</v>
      </c>
    </row>
    <row r="137" spans="1:8">
      <c r="A137" s="52" t="str">
        <f ca="1">VLOOKUP(B137,'Insumos e Serviços'!$A:$F,3,0)</f>
        <v>Composição</v>
      </c>
      <c r="B137" s="53" t="s">
        <v>520</v>
      </c>
      <c r="C137" s="23" t="str">
        <f ca="1">VLOOKUP(B137,'Insumos e Serviços'!$A:$F,2,0)</f>
        <v>SINAPI</v>
      </c>
      <c r="D137" s="52" t="str">
        <f ca="1">VLOOKUP(B137,'Insumos e Serviços'!$A:$F,4,0)</f>
        <v>AZULEJISTA OU LADRILHISTA COM ENCARGOS COMPLEMENTARES</v>
      </c>
      <c r="E137" s="23" t="str">
        <f ca="1">VLOOKUP(B137,'Insumos e Serviços'!$A:$F,5,0)</f>
        <v>H</v>
      </c>
      <c r="F137" s="43">
        <v>0.15</v>
      </c>
      <c r="G137" s="18">
        <f ca="1">VLOOKUP(B137,'Insumos e Serviços'!$A:$F,6,0)</f>
        <v>26.1</v>
      </c>
      <c r="H137" s="18">
        <f>TRUNC(F137*G137,2)</f>
        <v>3.91</v>
      </c>
    </row>
    <row r="138" spans="1:8">
      <c r="A138" s="52" t="str">
        <f ca="1">VLOOKUP(B138,'Insumos e Serviços'!$A:$F,3,0)</f>
        <v>Composição</v>
      </c>
      <c r="B138" s="53" t="s">
        <v>500</v>
      </c>
      <c r="C138" s="23" t="str">
        <f ca="1">VLOOKUP(B138,'Insumos e Serviços'!$A:$F,2,0)</f>
        <v>SINAPI</v>
      </c>
      <c r="D138" s="52" t="str">
        <f ca="1">VLOOKUP(B138,'Insumos e Serviços'!$A:$F,4,0)</f>
        <v>SERVENTE COM ENCARGOS COMPLEMENTARES</v>
      </c>
      <c r="E138" s="23" t="str">
        <f ca="1">VLOOKUP(B138,'Insumos e Serviços'!$A:$F,5,0)</f>
        <v>H</v>
      </c>
      <c r="F138" s="43">
        <v>0.15</v>
      </c>
      <c r="G138" s="18">
        <f ca="1">VLOOKUP(B138,'Insumos e Serviços'!$A:$F,6,0)</f>
        <v>19.39</v>
      </c>
      <c r="H138" s="18">
        <f>TRUNC(F138*G138,2)</f>
        <v>2.9</v>
      </c>
    </row>
    <row r="139" spans="1:8" ht="12" thickBot="1">
      <c r="A139" s="52" t="str">
        <f ca="1">VLOOKUP(B139,'Insumos e Serviços'!$A:$F,3,0)</f>
        <v>Insumo</v>
      </c>
      <c r="B139" s="53" t="s">
        <v>568</v>
      </c>
      <c r="C139" s="23" t="str">
        <f ca="1">VLOOKUP(B139,'Insumos e Serviços'!$A:$F,2,0)</f>
        <v>SINAPI</v>
      </c>
      <c r="D139" s="52" t="str">
        <f ca="1">VLOOKUP(B139,'Insumos e Serviços'!$A:$F,4,0)</f>
        <v>ARGAMASSA COLANTE TIPO AC III E</v>
      </c>
      <c r="E139" s="23" t="str">
        <f ca="1">VLOOKUP(B139,'Insumos e Serviços'!$A:$F,5,0)</f>
        <v>KG</v>
      </c>
      <c r="F139" s="43">
        <v>0.55000000000000004</v>
      </c>
      <c r="G139" s="18">
        <f ca="1">VLOOKUP(B139,'Insumos e Serviços'!$A:$F,6,0)</f>
        <v>1.94</v>
      </c>
      <c r="H139" s="18">
        <f>TRUNC(F139*G139,2)</f>
        <v>1.06</v>
      </c>
    </row>
    <row r="140" spans="1:8" ht="12" thickTop="1">
      <c r="A140" s="44"/>
      <c r="B140" s="45"/>
      <c r="C140" s="45"/>
      <c r="D140" s="44"/>
      <c r="E140" s="44"/>
      <c r="F140" s="44"/>
      <c r="G140" s="44"/>
      <c r="H140" s="44"/>
    </row>
    <row r="141" spans="1:8">
      <c r="A141" s="158" t="s">
        <v>345</v>
      </c>
      <c r="B141" s="159"/>
      <c r="C141" s="159"/>
      <c r="D141" s="158" t="s">
        <v>346</v>
      </c>
      <c r="E141" s="159"/>
      <c r="F141" s="160"/>
      <c r="G141" s="158"/>
      <c r="H141" s="161"/>
    </row>
    <row r="142" spans="1:8">
      <c r="A142" s="158" t="s">
        <v>347</v>
      </c>
      <c r="B142" s="159"/>
      <c r="C142" s="159"/>
      <c r="D142" s="158" t="s">
        <v>348</v>
      </c>
      <c r="E142" s="159"/>
      <c r="F142" s="160"/>
      <c r="G142" s="158"/>
      <c r="H142" s="161"/>
    </row>
    <row r="143" spans="1:8" ht="33.75">
      <c r="A143" s="38" t="s">
        <v>349</v>
      </c>
      <c r="B143" s="39" t="str">
        <f ca="1">VLOOKUP(A143,'Orçamento Sintético'!$A:$H,2,0)</f>
        <v xml:space="preserve"> MPDFT1513 </v>
      </c>
      <c r="C143" s="39" t="str">
        <f ca="1">VLOOKUP(A143,'Orçamento Sintético'!$A:$H,3,0)</f>
        <v>Próprio</v>
      </c>
      <c r="D143" s="97" t="str">
        <f ca="1">VLOOKUP(A143,'Orçamento Sintético'!$A:$H,4,0)</f>
        <v>Cópia SINAPI (87242) - Pastilha de porcelana 10,0x10,0cm, linha Engenharia, cor Canga (bege), fab. Atlas (ref.OM5034), assentada com argamassa pré-fabricada, incluindo rejuntamento</v>
      </c>
      <c r="E143" s="39" t="str">
        <f ca="1">VLOOKUP(A143,'Orçamento Sintético'!$A:$H,5,0)</f>
        <v>m²</v>
      </c>
      <c r="F143" s="40"/>
      <c r="G143" s="41"/>
      <c r="H143" s="42">
        <f>SUM(H144:H147)</f>
        <v>128.76</v>
      </c>
    </row>
    <row r="144" spans="1:8">
      <c r="A144" s="52" t="str">
        <f ca="1">VLOOKUP(B144,'Insumos e Serviços'!$A:$F,3,0)</f>
        <v>Composição</v>
      </c>
      <c r="B144" s="53" t="s">
        <v>520</v>
      </c>
      <c r="C144" s="23" t="str">
        <f ca="1">VLOOKUP(B144,'Insumos e Serviços'!$A:$F,2,0)</f>
        <v>SINAPI</v>
      </c>
      <c r="D144" s="52" t="str">
        <f ca="1">VLOOKUP(B144,'Insumos e Serviços'!$A:$F,4,0)</f>
        <v>AZULEJISTA OU LADRILHISTA COM ENCARGOS COMPLEMENTARES</v>
      </c>
      <c r="E144" s="23" t="str">
        <f ca="1">VLOOKUP(B144,'Insumos e Serviços'!$A:$F,5,0)</f>
        <v>H</v>
      </c>
      <c r="F144" s="43">
        <v>1.29</v>
      </c>
      <c r="G144" s="18">
        <f ca="1">VLOOKUP(B144,'Insumos e Serviços'!$A:$F,6,0)</f>
        <v>26.1</v>
      </c>
      <c r="H144" s="18">
        <f>TRUNC(F144*G144,2)</f>
        <v>33.659999999999997</v>
      </c>
    </row>
    <row r="145" spans="1:8">
      <c r="A145" s="52" t="str">
        <f ca="1">VLOOKUP(B145,'Insumos e Serviços'!$A:$F,3,0)</f>
        <v>Composição</v>
      </c>
      <c r="B145" s="53" t="s">
        <v>500</v>
      </c>
      <c r="C145" s="23" t="str">
        <f ca="1">VLOOKUP(B145,'Insumos e Serviços'!$A:$F,2,0)</f>
        <v>SINAPI</v>
      </c>
      <c r="D145" s="52" t="str">
        <f ca="1">VLOOKUP(B145,'Insumos e Serviços'!$A:$F,4,0)</f>
        <v>SERVENTE COM ENCARGOS COMPLEMENTARES</v>
      </c>
      <c r="E145" s="23" t="str">
        <f ca="1">VLOOKUP(B145,'Insumos e Serviços'!$A:$F,5,0)</f>
        <v>H</v>
      </c>
      <c r="F145" s="43">
        <v>0.65</v>
      </c>
      <c r="G145" s="18">
        <f ca="1">VLOOKUP(B145,'Insumos e Serviços'!$A:$F,6,0)</f>
        <v>19.39</v>
      </c>
      <c r="H145" s="18">
        <f>TRUNC(F145*G145,2)</f>
        <v>12.6</v>
      </c>
    </row>
    <row r="146" spans="1:8">
      <c r="A146" s="52" t="str">
        <f ca="1">VLOOKUP(B146,'Insumos e Serviços'!$A:$F,3,0)</f>
        <v>Insumo</v>
      </c>
      <c r="B146" s="53" t="s">
        <v>572</v>
      </c>
      <c r="C146" s="23" t="str">
        <f ca="1">VLOOKUP(B146,'Insumos e Serviços'!$A:$F,2,0)</f>
        <v>SINAPI</v>
      </c>
      <c r="D146" s="52" t="str">
        <f ca="1">VLOOKUP(B146,'Insumos e Serviços'!$A:$F,4,0)</f>
        <v>ARGAMASSA COLANTE TIPO AC III</v>
      </c>
      <c r="E146" s="23" t="str">
        <f ca="1">VLOOKUP(B146,'Insumos e Serviços'!$A:$F,5,0)</f>
        <v>KG</v>
      </c>
      <c r="F146" s="43">
        <v>7.69</v>
      </c>
      <c r="G146" s="18">
        <f ca="1">VLOOKUP(B146,'Insumos e Serviços'!$A:$F,6,0)</f>
        <v>1.69</v>
      </c>
      <c r="H146" s="18">
        <f>TRUNC(F146*G146,2)</f>
        <v>12.99</v>
      </c>
    </row>
    <row r="147" spans="1:8" ht="23.25" thickBot="1">
      <c r="A147" s="52" t="str">
        <f ca="1">VLOOKUP(B147,'Insumos e Serviços'!$A:$F,3,0)</f>
        <v>Insumo</v>
      </c>
      <c r="B147" s="53" t="s">
        <v>574</v>
      </c>
      <c r="C147" s="23" t="str">
        <f ca="1">VLOOKUP(B147,'Insumos e Serviços'!$A:$F,2,0)</f>
        <v>Próprio</v>
      </c>
      <c r="D147" s="52" t="str">
        <f ca="1">VLOOKUP(B147,'Insumos e Serviços'!$A:$F,4,0)</f>
        <v>Cerâmica semigrês marca Atlas, linha Engenharia, código OM5034, cor Canga, tamanho 10x10cm, produto telado em 30,57x30,57cm</v>
      </c>
      <c r="E147" s="23" t="str">
        <f ca="1">VLOOKUP(B147,'Insumos e Serviços'!$A:$F,5,0)</f>
        <v>m²</v>
      </c>
      <c r="F147" s="43">
        <v>1.1599999999999999</v>
      </c>
      <c r="G147" s="18">
        <f ca="1">VLOOKUP(B147,'Insumos e Serviços'!$A:$F,6,0)</f>
        <v>59.93</v>
      </c>
      <c r="H147" s="18">
        <f>TRUNC(F147*G147,2)</f>
        <v>69.510000000000005</v>
      </c>
    </row>
    <row r="148" spans="1:8" ht="12" thickTop="1">
      <c r="A148" s="44"/>
      <c r="B148" s="45"/>
      <c r="C148" s="45"/>
      <c r="D148" s="44"/>
      <c r="E148" s="44"/>
      <c r="F148" s="44"/>
      <c r="G148" s="44"/>
      <c r="H148" s="44"/>
    </row>
    <row r="149" spans="1:8">
      <c r="A149" s="158" t="s">
        <v>352</v>
      </c>
      <c r="B149" s="159"/>
      <c r="C149" s="159"/>
      <c r="D149" s="158" t="s">
        <v>353</v>
      </c>
      <c r="E149" s="159"/>
      <c r="F149" s="160"/>
      <c r="G149" s="158"/>
      <c r="H149" s="161"/>
    </row>
    <row r="150" spans="1:8">
      <c r="A150" s="158" t="s">
        <v>354</v>
      </c>
      <c r="B150" s="159"/>
      <c r="C150" s="159"/>
      <c r="D150" s="158" t="s">
        <v>355</v>
      </c>
      <c r="E150" s="159"/>
      <c r="F150" s="160"/>
      <c r="G150" s="158"/>
      <c r="H150" s="161"/>
    </row>
    <row r="151" spans="1:8" ht="45">
      <c r="A151" s="38" t="s">
        <v>356</v>
      </c>
      <c r="B151" s="39" t="str">
        <f ca="1">VLOOKUP(A151,'Orçamento Sintético'!$A:$H,2,0)</f>
        <v xml:space="preserve"> MPDFT1504 </v>
      </c>
      <c r="C151" s="39" t="str">
        <f ca="1">VLOOKUP(A151,'Orçamento Sintético'!$A:$H,3,0)</f>
        <v>Próprio</v>
      </c>
      <c r="D151" s="97" t="str">
        <f ca="1">VLOOKUP(A151,'Orçamento Sintético'!$A:$H,4,0)</f>
        <v>Copia da SINAPI (96116) - Forro em alumínio ou aluzinc composto por réguas planas e lisas, de 80mm, separação de 20mm entre réguas, pintura dupla face realizada em fábrica, cor branca, fixação composta por tirantes, porta painel e suporte regulador de nível, ref. Hunter Douglas</v>
      </c>
      <c r="E151" s="39" t="str">
        <f ca="1">VLOOKUP(A151,'Orçamento Sintético'!$A:$H,5,0)</f>
        <v>m²</v>
      </c>
      <c r="F151" s="40"/>
      <c r="G151" s="41"/>
      <c r="H151" s="42">
        <f>SUM(H152:H153)</f>
        <v>215.67999999999998</v>
      </c>
    </row>
    <row r="152" spans="1:8">
      <c r="A152" s="52" t="str">
        <f ca="1">VLOOKUP(B152,'Insumos e Serviços'!$A:$F,3,0)</f>
        <v>Composição</v>
      </c>
      <c r="B152" s="53" t="s">
        <v>498</v>
      </c>
      <c r="C152" s="23" t="str">
        <f ca="1">VLOOKUP(B152,'Insumos e Serviços'!$A:$F,2,0)</f>
        <v>SINAPI</v>
      </c>
      <c r="D152" s="52" t="str">
        <f ca="1">VLOOKUP(B152,'Insumos e Serviços'!$A:$F,4,0)</f>
        <v>MONTADOR DE ESTRUTURA METÁLICA COM ENCARGOS COMPLEMENTARES</v>
      </c>
      <c r="E152" s="23" t="str">
        <f ca="1">VLOOKUP(B152,'Insumos e Serviços'!$A:$F,5,0)</f>
        <v>H</v>
      </c>
      <c r="F152" s="43">
        <v>0.49940000000000001</v>
      </c>
      <c r="G152" s="18">
        <f ca="1">VLOOKUP(B152,'Insumos e Serviços'!$A:$F,6,0)</f>
        <v>19.93</v>
      </c>
      <c r="H152" s="18">
        <f>TRUNC(F152*G152,2)</f>
        <v>9.9499999999999993</v>
      </c>
    </row>
    <row r="153" spans="1:8" ht="34.5" thickBot="1">
      <c r="A153" s="52" t="str">
        <f ca="1">VLOOKUP(B153,'Insumos e Serviços'!$A:$F,3,0)</f>
        <v>Insumo</v>
      </c>
      <c r="B153" s="53" t="s">
        <v>576</v>
      </c>
      <c r="C153" s="23" t="str">
        <f ca="1">VLOOKUP(B153,'Insumos e Serviços'!$A:$F,2,0)</f>
        <v>Próprio</v>
      </c>
      <c r="D153" s="52" t="str">
        <f ca="1">VLOOKUP(B153,'Insumos e Serviços'!$A:$F,4,0)</f>
        <v>Forro em alumínio ou aluzinc composto por réguas planas e lisas, de 80mm, separação de 20mm entre réguas, pintura dupla face realizada em fábrica, cor branca, fixação composta por tirantes, porta painel e suporte regulador de nível, ref. Linha B, Hunter Douglas</v>
      </c>
      <c r="E153" s="23" t="str">
        <f ca="1">VLOOKUP(B153,'Insumos e Serviços'!$A:$F,5,0)</f>
        <v>m²</v>
      </c>
      <c r="F153" s="43">
        <v>1.0955999999999999</v>
      </c>
      <c r="G153" s="18">
        <f ca="1">VLOOKUP(B153,'Insumos e Serviços'!$A:$F,6,0)</f>
        <v>187.78</v>
      </c>
      <c r="H153" s="18">
        <f>TRUNC(F153*G153,2)</f>
        <v>205.73</v>
      </c>
    </row>
    <row r="154" spans="1:8" ht="12" thickTop="1">
      <c r="A154" s="44"/>
      <c r="B154" s="45"/>
      <c r="C154" s="45"/>
      <c r="D154" s="44"/>
      <c r="E154" s="44"/>
      <c r="F154" s="44"/>
      <c r="G154" s="44"/>
      <c r="H154" s="44"/>
    </row>
    <row r="155" spans="1:8">
      <c r="A155" s="158" t="s">
        <v>359</v>
      </c>
      <c r="B155" s="159"/>
      <c r="C155" s="159"/>
      <c r="D155" s="158" t="s">
        <v>360</v>
      </c>
      <c r="E155" s="159"/>
      <c r="F155" s="160"/>
      <c r="G155" s="158"/>
      <c r="H155" s="161"/>
    </row>
    <row r="156" spans="1:8">
      <c r="A156" s="158" t="s">
        <v>375</v>
      </c>
      <c r="B156" s="159"/>
      <c r="C156" s="159"/>
      <c r="D156" s="158" t="s">
        <v>376</v>
      </c>
      <c r="E156" s="159"/>
      <c r="F156" s="160"/>
      <c r="G156" s="158"/>
      <c r="H156" s="161"/>
    </row>
    <row r="157" spans="1:8">
      <c r="A157" s="38" t="s">
        <v>646</v>
      </c>
      <c r="B157" s="39" t="str">
        <f ca="1">VLOOKUP(A157,'Orçamento Sintético'!$A:$H,2,0)</f>
        <v xml:space="preserve"> MPDFT1521 </v>
      </c>
      <c r="C157" s="39" t="str">
        <f ca="1">VLOOKUP(A157,'Orçamento Sintético'!$A:$H,3,0)</f>
        <v>Próprio</v>
      </c>
      <c r="D157" s="97" t="str">
        <f ca="1">VLOOKUP(A157,'Orçamento Sintético'!$A:$H,4,0)</f>
        <v>Pintura de sinalização horizontal com tinta acrílica</v>
      </c>
      <c r="E157" s="39" t="str">
        <f ca="1">VLOOKUP(A157,'Orçamento Sintético'!$A:$H,5,0)</f>
        <v>m²</v>
      </c>
      <c r="F157" s="40"/>
      <c r="G157" s="41"/>
      <c r="H157" s="42">
        <f>SUM(H158)</f>
        <v>22.42</v>
      </c>
    </row>
    <row r="158" spans="1:8" ht="23.25" thickBot="1">
      <c r="A158" s="52" t="str">
        <f ca="1">VLOOKUP(B158,'Insumos e Serviços'!$A:$F,3,0)</f>
        <v>Composição</v>
      </c>
      <c r="B158" s="53" t="s">
        <v>579</v>
      </c>
      <c r="C158" s="23" t="str">
        <f ca="1">VLOOKUP(B158,'Insumos e Serviços'!$A:$F,2,0)</f>
        <v>SINAPI</v>
      </c>
      <c r="D158" s="52" t="str">
        <f ca="1">VLOOKUP(B158,'Insumos e Serviços'!$A:$F,4,0)</f>
        <v>PINTURA DE FAIXA DE PEDESTRE OU ZEBRADA COM TINTA ACRÍLICA, E  = 30 CM, APLICAÇÃO MANUAL. AF_05/2021</v>
      </c>
      <c r="E158" s="23" t="str">
        <f ca="1">VLOOKUP(B158,'Insumos e Serviços'!$A:$F,5,0)</f>
        <v>m²</v>
      </c>
      <c r="F158" s="43">
        <v>1</v>
      </c>
      <c r="G158" s="18">
        <f ca="1">VLOOKUP(B158,'Insumos e Serviços'!$A:$F,6,0)</f>
        <v>22.42</v>
      </c>
      <c r="H158" s="18">
        <f>TRUNC(F158*G158,2)</f>
        <v>22.42</v>
      </c>
    </row>
    <row r="159" spans="1:8" ht="12" thickTop="1">
      <c r="A159" s="44"/>
      <c r="B159" s="45"/>
      <c r="C159" s="45"/>
      <c r="D159" s="44"/>
      <c r="E159" s="44"/>
      <c r="F159" s="44"/>
      <c r="G159" s="44"/>
      <c r="H159" s="44"/>
    </row>
    <row r="160" spans="1:8">
      <c r="A160" s="158" t="s">
        <v>386</v>
      </c>
      <c r="B160" s="159"/>
      <c r="C160" s="159"/>
      <c r="D160" s="158" t="s">
        <v>387</v>
      </c>
      <c r="E160" s="159"/>
      <c r="F160" s="160"/>
      <c r="G160" s="158"/>
      <c r="H160" s="161"/>
    </row>
    <row r="161" spans="1:8" ht="33.75">
      <c r="A161" s="38" t="s">
        <v>394</v>
      </c>
      <c r="B161" s="39" t="str">
        <f ca="1">VLOOKUP(A161,'Orçamento Sintético'!$A:$H,2,0)</f>
        <v xml:space="preserve"> MPDFT1458 </v>
      </c>
      <c r="C161" s="39" t="str">
        <f ca="1">VLOOKUP(A161,'Orçamento Sintético'!$A:$H,3,0)</f>
        <v>Próprio</v>
      </c>
      <c r="D161" s="97" t="str">
        <f ca="1">VLOOKUP(A161,'Orçamento Sintético'!$A:$H,4,0)</f>
        <v>Copia da SINAPI (100722) - PINTURA COM FUNDO PREPARADOR SUPER GALVITE, APLICADA A ROLO OU PINCEL SOBRE SUPERFÍCIES METÁLICAS, EXECUTADO EM OBRA (POR DEMÃO)</v>
      </c>
      <c r="E161" s="39" t="str">
        <f ca="1">VLOOKUP(A161,'Orçamento Sintético'!$A:$H,5,0)</f>
        <v>m²</v>
      </c>
      <c r="F161" s="40"/>
      <c r="G161" s="41"/>
      <c r="H161" s="42">
        <f>SUM(H162:H164)</f>
        <v>21.27</v>
      </c>
    </row>
    <row r="162" spans="1:8">
      <c r="A162" s="52" t="str">
        <f ca="1">VLOOKUP(B162,'Insumos e Serviços'!$A:$F,3,0)</f>
        <v>Composição</v>
      </c>
      <c r="B162" s="53" t="s">
        <v>570</v>
      </c>
      <c r="C162" s="23" t="str">
        <f ca="1">VLOOKUP(B162,'Insumos e Serviços'!$A:$F,2,0)</f>
        <v>SINAPI</v>
      </c>
      <c r="D162" s="52" t="str">
        <f ca="1">VLOOKUP(B162,'Insumos e Serviços'!$A:$F,4,0)</f>
        <v>PINTOR COM ENCARGOS COMPLEMENTARES</v>
      </c>
      <c r="E162" s="23" t="str">
        <f ca="1">VLOOKUP(B162,'Insumos e Serviços'!$A:$F,5,0)</f>
        <v>H</v>
      </c>
      <c r="F162" s="43">
        <v>0.67789999999999995</v>
      </c>
      <c r="G162" s="18">
        <f ca="1">VLOOKUP(B162,'Insumos e Serviços'!$A:$F,6,0)</f>
        <v>27.25</v>
      </c>
      <c r="H162" s="18">
        <f>TRUNC(F162*G162,2)</f>
        <v>18.47</v>
      </c>
    </row>
    <row r="163" spans="1:8">
      <c r="A163" s="52" t="str">
        <f ca="1">VLOOKUP(B163,'Insumos e Serviços'!$A:$F,3,0)</f>
        <v>Insumo</v>
      </c>
      <c r="B163" s="53" t="s">
        <v>581</v>
      </c>
      <c r="C163" s="23" t="str">
        <f ca="1">VLOOKUP(B163,'Insumos e Serviços'!$A:$F,2,0)</f>
        <v>SINAPI</v>
      </c>
      <c r="D163" s="52" t="str">
        <f ca="1">VLOOKUP(B163,'Insumos e Serviços'!$A:$F,4,0)</f>
        <v>DILUENTE AGUARRAS</v>
      </c>
      <c r="E163" s="23" t="str">
        <f ca="1">VLOOKUP(B163,'Insumos e Serviços'!$A:$F,5,0)</f>
        <v>L</v>
      </c>
      <c r="F163" s="43">
        <v>1.0999999999999999E-2</v>
      </c>
      <c r="G163" s="18">
        <f ca="1">VLOOKUP(B163,'Insumos e Serviços'!$A:$F,6,0)</f>
        <v>15.8</v>
      </c>
      <c r="H163" s="18">
        <f>TRUNC(F163*G163,2)</f>
        <v>0.17</v>
      </c>
    </row>
    <row r="164" spans="1:8" ht="12" thickBot="1">
      <c r="A164" s="52" t="str">
        <f ca="1">VLOOKUP(B164,'Insumos e Serviços'!$A:$F,3,0)</f>
        <v>Insumo</v>
      </c>
      <c r="B164" s="53" t="s">
        <v>583</v>
      </c>
      <c r="C164" s="23" t="str">
        <f ca="1">VLOOKUP(B164,'Insumos e Serviços'!$A:$F,2,0)</f>
        <v>Próprio</v>
      </c>
      <c r="D164" s="52" t="str">
        <f ca="1">VLOOKUP(B164,'Insumos e Serviços'!$A:$F,4,0)</f>
        <v>Fundo preparador para metais, ref. Super Galvite, fab. Sherwin Williams</v>
      </c>
      <c r="E164" s="23" t="str">
        <f ca="1">VLOOKUP(B164,'Insumos e Serviços'!$A:$F,5,0)</f>
        <v>l</v>
      </c>
      <c r="F164" s="43">
        <v>0.10979999999999999</v>
      </c>
      <c r="G164" s="18">
        <f ca="1">VLOOKUP(B164,'Insumos e Serviços'!$A:$F,6,0)</f>
        <v>24.04</v>
      </c>
      <c r="H164" s="18">
        <f>TRUNC(F164*G164,2)</f>
        <v>2.63</v>
      </c>
    </row>
    <row r="165" spans="1:8" ht="12" thickTop="1">
      <c r="A165" s="44"/>
      <c r="B165" s="45"/>
      <c r="C165" s="45"/>
      <c r="D165" s="44"/>
      <c r="E165" s="44"/>
      <c r="F165" s="44"/>
      <c r="G165" s="44"/>
      <c r="H165" s="44"/>
    </row>
    <row r="166" spans="1:8">
      <c r="A166" s="158" t="s">
        <v>402</v>
      </c>
      <c r="B166" s="159"/>
      <c r="C166" s="159"/>
      <c r="D166" s="158" t="s">
        <v>403</v>
      </c>
      <c r="E166" s="159"/>
      <c r="F166" s="160"/>
      <c r="G166" s="158"/>
      <c r="H166" s="161"/>
    </row>
    <row r="167" spans="1:8">
      <c r="A167" s="158" t="s">
        <v>404</v>
      </c>
      <c r="B167" s="159"/>
      <c r="C167" s="159"/>
      <c r="D167" s="158" t="s">
        <v>405</v>
      </c>
      <c r="E167" s="159"/>
      <c r="F167" s="160"/>
      <c r="G167" s="158"/>
      <c r="H167" s="161"/>
    </row>
    <row r="168" spans="1:8" ht="22.5">
      <c r="A168" s="38" t="s">
        <v>406</v>
      </c>
      <c r="B168" s="39" t="str">
        <f ca="1">VLOOKUP(A168,'Orçamento Sintético'!$A:$H,2,0)</f>
        <v xml:space="preserve"> MPDFT0480 </v>
      </c>
      <c r="C168" s="39" t="str">
        <f ca="1">VLOOKUP(A168,'Orçamento Sintético'!$A:$H,3,0)</f>
        <v>Próprio</v>
      </c>
      <c r="D168" s="97" t="str">
        <f ca="1">VLOOKUP(A168,'Orçamento Sintético'!$A:$H,4,0)</f>
        <v>Copia da SINAPI (98546) - Impermeabilização de superfície com manta asfáltica (com polímeros elastoméricos), e=4mm, ref. Torodin Extra, colada com asfalto derretido</v>
      </c>
      <c r="E168" s="39" t="str">
        <f ca="1">VLOOKUP(A168,'Orçamento Sintético'!$A:$H,5,0)</f>
        <v>m²</v>
      </c>
      <c r="F168" s="40"/>
      <c r="G168" s="41"/>
      <c r="H168" s="42">
        <f>SUM(H169:H174)</f>
        <v>120.21000000000001</v>
      </c>
    </row>
    <row r="169" spans="1:8">
      <c r="A169" s="52" t="str">
        <f ca="1">VLOOKUP(B169,'Insumos e Serviços'!$A:$F,3,0)</f>
        <v>Composição</v>
      </c>
      <c r="B169" s="53" t="s">
        <v>531</v>
      </c>
      <c r="C169" s="23" t="str">
        <f ca="1">VLOOKUP(B169,'Insumos e Serviços'!$A:$F,2,0)</f>
        <v>SINAPI</v>
      </c>
      <c r="D169" s="52" t="str">
        <f ca="1">VLOOKUP(B169,'Insumos e Serviços'!$A:$F,4,0)</f>
        <v>AJUDANTE ESPECIALIZADO COM ENCARGOS COMPLEMENTARES</v>
      </c>
      <c r="E169" s="23" t="str">
        <f ca="1">VLOOKUP(B169,'Insumos e Serviços'!$A:$F,5,0)</f>
        <v>H</v>
      </c>
      <c r="F169" s="43">
        <v>2.4E-2</v>
      </c>
      <c r="G169" s="18">
        <f ca="1">VLOOKUP(B169,'Insumos e Serviços'!$A:$F,6,0)</f>
        <v>20.5</v>
      </c>
      <c r="H169" s="18">
        <f t="shared" ref="H169:H174" si="1">TRUNC(F169*G169,2)</f>
        <v>0.49</v>
      </c>
    </row>
    <row r="170" spans="1:8">
      <c r="A170" s="52" t="str">
        <f ca="1">VLOOKUP(B170,'Insumos e Serviços'!$A:$F,3,0)</f>
        <v>Composição</v>
      </c>
      <c r="B170" s="53" t="s">
        <v>586</v>
      </c>
      <c r="C170" s="23" t="str">
        <f ca="1">VLOOKUP(B170,'Insumos e Serviços'!$A:$F,2,0)</f>
        <v>SINAPI</v>
      </c>
      <c r="D170" s="52" t="str">
        <f ca="1">VLOOKUP(B170,'Insumos e Serviços'!$A:$F,4,0)</f>
        <v>IMPERMEABILIZADOR COM ENCARGOS COMPLEMENTARES</v>
      </c>
      <c r="E170" s="23" t="str">
        <f ca="1">VLOOKUP(B170,'Insumos e Serviços'!$A:$F,5,0)</f>
        <v>H</v>
      </c>
      <c r="F170" s="43">
        <v>0.11799999999999999</v>
      </c>
      <c r="G170" s="18">
        <f ca="1">VLOOKUP(B170,'Insumos e Serviços'!$A:$F,6,0)</f>
        <v>26.2</v>
      </c>
      <c r="H170" s="18">
        <f t="shared" si="1"/>
        <v>3.09</v>
      </c>
    </row>
    <row r="171" spans="1:8" ht="22.5">
      <c r="A171" s="52" t="str">
        <f ca="1">VLOOKUP(B171,'Insumos e Serviços'!$A:$F,3,0)</f>
        <v>Insumo</v>
      </c>
      <c r="B171" s="53" t="s">
        <v>588</v>
      </c>
      <c r="C171" s="23" t="str">
        <f ca="1">VLOOKUP(B171,'Insumos e Serviços'!$A:$F,2,0)</f>
        <v>SINAPI</v>
      </c>
      <c r="D171" s="52" t="str">
        <f ca="1">VLOOKUP(B171,'Insumos e Serviços'!$A:$F,4,0)</f>
        <v>MANTA ASFALTICA ELASTOMERICA EM POLIESTER 4 MM, TIPO III, CLASSE B, ACABAMENTO PP (NBR 9952)</v>
      </c>
      <c r="E171" s="23" t="str">
        <f ca="1">VLOOKUP(B171,'Insumos e Serviços'!$A:$F,5,0)</f>
        <v>m²</v>
      </c>
      <c r="F171" s="43">
        <v>1.125</v>
      </c>
      <c r="G171" s="18">
        <f ca="1">VLOOKUP(B171,'Insumos e Serviços'!$A:$F,6,0)</f>
        <v>59.66</v>
      </c>
      <c r="H171" s="18">
        <f t="shared" si="1"/>
        <v>67.11</v>
      </c>
    </row>
    <row r="172" spans="1:8">
      <c r="A172" s="52" t="str">
        <f ca="1">VLOOKUP(B172,'Insumos e Serviços'!$A:$F,3,0)</f>
        <v>Insumo</v>
      </c>
      <c r="B172" s="53" t="s">
        <v>590</v>
      </c>
      <c r="C172" s="23" t="str">
        <f ca="1">VLOOKUP(B172,'Insumos e Serviços'!$A:$F,2,0)</f>
        <v>SINAPI</v>
      </c>
      <c r="D172" s="52" t="str">
        <f ca="1">VLOOKUP(B172,'Insumos e Serviços'!$A:$F,4,0)</f>
        <v>GAS DE COZINHA - GLP</v>
      </c>
      <c r="E172" s="23" t="str">
        <f ca="1">VLOOKUP(B172,'Insumos e Serviços'!$A:$F,5,0)</f>
        <v>KG</v>
      </c>
      <c r="F172" s="43">
        <v>0.10100000000000001</v>
      </c>
      <c r="G172" s="18">
        <f ca="1">VLOOKUP(B172,'Insumos e Serviços'!$A:$F,6,0)</f>
        <v>8.2899999999999991</v>
      </c>
      <c r="H172" s="18">
        <f t="shared" si="1"/>
        <v>0.83</v>
      </c>
    </row>
    <row r="173" spans="1:8" ht="22.5">
      <c r="A173" s="52" t="str">
        <f ca="1">VLOOKUP(B173,'Insumos e Serviços'!$A:$F,3,0)</f>
        <v>Insumo</v>
      </c>
      <c r="B173" s="53" t="s">
        <v>592</v>
      </c>
      <c r="C173" s="23" t="str">
        <f ca="1">VLOOKUP(B173,'Insumos e Serviços'!$A:$F,2,0)</f>
        <v>SINAPI</v>
      </c>
      <c r="D173" s="52" t="str">
        <f ca="1">VLOOKUP(B173,'Insumos e Serviços'!$A:$F,4,0)</f>
        <v>PRIMER PARA MANTA ASFALTICA A BASE DE ASFALTO MODIFICADO DILUIDO EM SOLVENTE, APLICACAO A FRIO</v>
      </c>
      <c r="E173" s="23" t="str">
        <f ca="1">VLOOKUP(B173,'Insumos e Serviços'!$A:$F,5,0)</f>
        <v>L</v>
      </c>
      <c r="F173" s="43">
        <v>0.61499999999999999</v>
      </c>
      <c r="G173" s="18">
        <f ca="1">VLOOKUP(B173,'Insumos e Serviços'!$A:$F,6,0)</f>
        <v>16</v>
      </c>
      <c r="H173" s="18">
        <f t="shared" si="1"/>
        <v>9.84</v>
      </c>
    </row>
    <row r="174" spans="1:8" ht="23.25" thickBot="1">
      <c r="A174" s="52" t="str">
        <f ca="1">VLOOKUP(B174,'Insumos e Serviços'!$A:$F,3,0)</f>
        <v>Insumo</v>
      </c>
      <c r="B174" s="53" t="s">
        <v>594</v>
      </c>
      <c r="C174" s="23" t="str">
        <f ca="1">VLOOKUP(B174,'Insumos e Serviços'!$A:$F,2,0)</f>
        <v>SINAPI</v>
      </c>
      <c r="D174" s="52" t="str">
        <f ca="1">VLOOKUP(B174,'Insumos e Serviços'!$A:$F,4,0)</f>
        <v>ASFALTO MODIFICADO TIPO II - NBR 9910 (ASFALTO OXIDADO PARA IMPERMEABILIZACAO, COEFICIENTE DE PENETRACAO 20-35)</v>
      </c>
      <c r="E174" s="23" t="str">
        <f ca="1">VLOOKUP(B174,'Insumos e Serviços'!$A:$F,5,0)</f>
        <v>KG</v>
      </c>
      <c r="F174" s="43">
        <v>3</v>
      </c>
      <c r="G174" s="18">
        <f ca="1">VLOOKUP(B174,'Insumos e Serviços'!$A:$F,6,0)</f>
        <v>12.95</v>
      </c>
      <c r="H174" s="18">
        <f t="shared" si="1"/>
        <v>38.85</v>
      </c>
    </row>
    <row r="175" spans="1:8" ht="12" thickTop="1">
      <c r="A175" s="44"/>
      <c r="B175" s="45"/>
      <c r="C175" s="45"/>
      <c r="D175" s="44"/>
      <c r="E175" s="44"/>
      <c r="F175" s="44"/>
      <c r="G175" s="44"/>
      <c r="H175" s="44"/>
    </row>
    <row r="176" spans="1:8">
      <c r="A176" s="158" t="s">
        <v>409</v>
      </c>
      <c r="B176" s="159"/>
      <c r="C176" s="159"/>
      <c r="D176" s="158" t="s">
        <v>410</v>
      </c>
      <c r="E176" s="159"/>
      <c r="F176" s="160"/>
      <c r="G176" s="158"/>
      <c r="H176" s="161"/>
    </row>
    <row r="177" spans="1:8">
      <c r="A177" s="158" t="s">
        <v>411</v>
      </c>
      <c r="B177" s="159"/>
      <c r="C177" s="159"/>
      <c r="D177" s="158" t="s">
        <v>412</v>
      </c>
      <c r="E177" s="159"/>
      <c r="F177" s="160"/>
      <c r="G177" s="158"/>
      <c r="H177" s="161"/>
    </row>
    <row r="178" spans="1:8">
      <c r="A178" s="158" t="s">
        <v>413</v>
      </c>
      <c r="B178" s="159"/>
      <c r="C178" s="159"/>
      <c r="D178" s="158" t="s">
        <v>414</v>
      </c>
      <c r="E178" s="159"/>
      <c r="F178" s="160"/>
      <c r="G178" s="158"/>
      <c r="H178" s="161"/>
    </row>
    <row r="179" spans="1:8" ht="22.5">
      <c r="A179" s="38" t="s">
        <v>415</v>
      </c>
      <c r="B179" s="39" t="str">
        <f ca="1">VLOOKUP(A179,'Orçamento Sintético'!$A:$H,2,0)</f>
        <v xml:space="preserve"> MPDFT1545 </v>
      </c>
      <c r="C179" s="39" t="str">
        <f ca="1">VLOOKUP(A179,'Orçamento Sintético'!$A:$H,3,0)</f>
        <v>Próprio</v>
      </c>
      <c r="D179" s="97" t="str">
        <f ca="1">VLOOKUP(A179,'Orçamento Sintético'!$A:$H,4,0)</f>
        <v>Baseado em SINAPI (101965) - Peitoril em granito polido Samoa, largura 31cm, e= 2cm, com friso pingadeira dos dois lados</v>
      </c>
      <c r="E179" s="39" t="str">
        <f ca="1">VLOOKUP(A179,'Orçamento Sintético'!$A:$H,5,0)</f>
        <v>M</v>
      </c>
      <c r="F179" s="40"/>
      <c r="G179" s="41"/>
      <c r="H179" s="42">
        <f>SUM(H180:H187)</f>
        <v>169.44</v>
      </c>
    </row>
    <row r="180" spans="1:8">
      <c r="A180" s="52" t="str">
        <f ca="1">VLOOKUP(B180,'Insumos e Serviços'!$A:$F,3,0)</f>
        <v>Composição</v>
      </c>
      <c r="B180" s="53" t="s">
        <v>596</v>
      </c>
      <c r="C180" s="23" t="str">
        <f ca="1">VLOOKUP(B180,'Insumos e Serviços'!$A:$F,2,0)</f>
        <v>SINAPI</v>
      </c>
      <c r="D180" s="52" t="str">
        <f ca="1">VLOOKUP(B180,'Insumos e Serviços'!$A:$F,4,0)</f>
        <v>MARMORISTA/GRANITEIRO COM ENCARGOS COMPLEMENTARES</v>
      </c>
      <c r="E180" s="23" t="str">
        <f ca="1">VLOOKUP(B180,'Insumos e Serviços'!$A:$F,5,0)</f>
        <v>H</v>
      </c>
      <c r="F180" s="43">
        <v>0.41899999999999998</v>
      </c>
      <c r="G180" s="18">
        <f ca="1">VLOOKUP(B180,'Insumos e Serviços'!$A:$F,6,0)</f>
        <v>26.1</v>
      </c>
      <c r="H180" s="18">
        <f t="shared" ref="H180:H187" si="2">TRUNC(F180*G180,2)</f>
        <v>10.93</v>
      </c>
    </row>
    <row r="181" spans="1:8">
      <c r="A181" s="52" t="str">
        <f ca="1">VLOOKUP(B181,'Insumos e Serviços'!$A:$F,3,0)</f>
        <v>Composição</v>
      </c>
      <c r="B181" s="53" t="s">
        <v>500</v>
      </c>
      <c r="C181" s="23" t="str">
        <f ca="1">VLOOKUP(B181,'Insumos e Serviços'!$A:$F,2,0)</f>
        <v>SINAPI</v>
      </c>
      <c r="D181" s="52" t="str">
        <f ca="1">VLOOKUP(B181,'Insumos e Serviços'!$A:$F,4,0)</f>
        <v>SERVENTE COM ENCARGOS COMPLEMENTARES</v>
      </c>
      <c r="E181" s="23" t="str">
        <f ca="1">VLOOKUP(B181,'Insumos e Serviços'!$A:$F,5,0)</f>
        <v>H</v>
      </c>
      <c r="F181" s="43">
        <v>0.20899999999999999</v>
      </c>
      <c r="G181" s="18">
        <f ca="1">VLOOKUP(B181,'Insumos e Serviços'!$A:$F,6,0)</f>
        <v>19.39</v>
      </c>
      <c r="H181" s="18">
        <f t="shared" si="2"/>
        <v>4.05</v>
      </c>
    </row>
    <row r="182" spans="1:8">
      <c r="A182" s="52" t="str">
        <f ca="1">VLOOKUP(B182,'Insumos e Serviços'!$A:$F,3,0)</f>
        <v>Composição</v>
      </c>
      <c r="B182" s="53" t="s">
        <v>586</v>
      </c>
      <c r="C182" s="23" t="str">
        <f ca="1">VLOOKUP(B182,'Insumos e Serviços'!$A:$F,2,0)</f>
        <v>SINAPI</v>
      </c>
      <c r="D182" s="52" t="str">
        <f ca="1">VLOOKUP(B182,'Insumos e Serviços'!$A:$F,4,0)</f>
        <v>IMPERMEABILIZADOR COM ENCARGOS COMPLEMENTARES</v>
      </c>
      <c r="E182" s="23" t="str">
        <f ca="1">VLOOKUP(B182,'Insumos e Serviços'!$A:$F,5,0)</f>
        <v>H</v>
      </c>
      <c r="F182" s="43">
        <v>8.3699999999999997E-2</v>
      </c>
      <c r="G182" s="18">
        <f ca="1">VLOOKUP(B182,'Insumos e Serviços'!$A:$F,6,0)</f>
        <v>26.2</v>
      </c>
      <c r="H182" s="18">
        <f t="shared" si="2"/>
        <v>2.19</v>
      </c>
    </row>
    <row r="183" spans="1:8">
      <c r="A183" s="52" t="str">
        <f ca="1">VLOOKUP(B183,'Insumos e Serviços'!$A:$F,3,0)</f>
        <v>Insumo</v>
      </c>
      <c r="B183" s="53" t="s">
        <v>598</v>
      </c>
      <c r="C183" s="23" t="str">
        <f ca="1">VLOOKUP(B183,'Insumos e Serviços'!$A:$F,2,0)</f>
        <v>Próprio</v>
      </c>
      <c r="D183" s="52" t="str">
        <f ca="1">VLOOKUP(B183,'Insumos e Serviços'!$A:$F,4,0)</f>
        <v>Acabamento reto (granito)</v>
      </c>
      <c r="E183" s="23" t="str">
        <f ca="1">VLOOKUP(B183,'Insumos e Serviços'!$A:$F,5,0)</f>
        <v>m</v>
      </c>
      <c r="F183" s="43">
        <v>2</v>
      </c>
      <c r="G183" s="18">
        <f ca="1">VLOOKUP(B183,'Insumos e Serviços'!$A:$F,6,0)</f>
        <v>25.81</v>
      </c>
      <c r="H183" s="18">
        <f t="shared" si="2"/>
        <v>51.62</v>
      </c>
    </row>
    <row r="184" spans="1:8">
      <c r="A184" s="52" t="str">
        <f ca="1">VLOOKUP(B184,'Insumos e Serviços'!$A:$F,3,0)</f>
        <v>Insumo</v>
      </c>
      <c r="B184" s="53" t="s">
        <v>600</v>
      </c>
      <c r="C184" s="23" t="str">
        <f ca="1">VLOOKUP(B184,'Insumos e Serviços'!$A:$F,2,0)</f>
        <v>Próprio</v>
      </c>
      <c r="D184" s="52" t="str">
        <f ca="1">VLOOKUP(B184,'Insumos e Serviços'!$A:$F,4,0)</f>
        <v>Friso para pingadeira (granito)</v>
      </c>
      <c r="E184" s="23" t="str">
        <f ca="1">VLOOKUP(B184,'Insumos e Serviços'!$A:$F,5,0)</f>
        <v>m</v>
      </c>
      <c r="F184" s="43">
        <v>2</v>
      </c>
      <c r="G184" s="18">
        <f ca="1">VLOOKUP(B184,'Insumos e Serviços'!$A:$F,6,0)</f>
        <v>6.19</v>
      </c>
      <c r="H184" s="18">
        <f t="shared" si="2"/>
        <v>12.38</v>
      </c>
    </row>
    <row r="185" spans="1:8" ht="22.5">
      <c r="A185" s="52" t="str">
        <f ca="1">VLOOKUP(B185,'Insumos e Serviços'!$A:$F,3,0)</f>
        <v>Insumo</v>
      </c>
      <c r="B185" s="53" t="s">
        <v>602</v>
      </c>
      <c r="C185" s="23" t="str">
        <f ca="1">VLOOKUP(B185,'Insumos e Serviços'!$A:$F,2,0)</f>
        <v>Próprio</v>
      </c>
      <c r="D185" s="52" t="str">
        <f ca="1">VLOOKUP(B185,'Insumos e Serviços'!$A:$F,4,0)</f>
        <v>Impermeabilizante hidrofugante com efeito natural que não altera a cor da superfície, adequado para aplicação em granito, ref. Bellinzoni Proteção Contra Manchas</v>
      </c>
      <c r="E185" s="23" t="str">
        <f ca="1">VLOOKUP(B185,'Insumos e Serviços'!$A:$F,5,0)</f>
        <v>l</v>
      </c>
      <c r="F185" s="43">
        <v>9.2999999999999999E-2</v>
      </c>
      <c r="G185" s="18">
        <f ca="1">VLOOKUP(B185,'Insumos e Serviços'!$A:$F,6,0)</f>
        <v>112.69</v>
      </c>
      <c r="H185" s="18">
        <f t="shared" si="2"/>
        <v>10.48</v>
      </c>
    </row>
    <row r="186" spans="1:8">
      <c r="A186" s="52" t="str">
        <f ca="1">VLOOKUP(B186,'Insumos e Serviços'!$A:$F,3,0)</f>
        <v>Insumo</v>
      </c>
      <c r="B186" s="53" t="s">
        <v>603</v>
      </c>
      <c r="C186" s="23" t="str">
        <f ca="1">VLOOKUP(B186,'Insumos e Serviços'!$A:$F,2,0)</f>
        <v>SINAPI</v>
      </c>
      <c r="D186" s="52" t="str">
        <f ca="1">VLOOKUP(B186,'Insumos e Serviços'!$A:$F,4,0)</f>
        <v>ARGAMASSA COLANTE AC II</v>
      </c>
      <c r="E186" s="23" t="str">
        <f ca="1">VLOOKUP(B186,'Insumos e Serviços'!$A:$F,5,0)</f>
        <v>KG</v>
      </c>
      <c r="F186" s="43">
        <v>2.6659999999999999</v>
      </c>
      <c r="G186" s="18">
        <f ca="1">VLOOKUP(B186,'Insumos e Serviços'!$A:$F,6,0)</f>
        <v>1.02</v>
      </c>
      <c r="H186" s="18">
        <f t="shared" si="2"/>
        <v>2.71</v>
      </c>
    </row>
    <row r="187" spans="1:8" ht="23.25" thickBot="1">
      <c r="A187" s="52" t="str">
        <f ca="1">VLOOKUP(B187,'Insumos e Serviços'!$A:$F,3,0)</f>
        <v>Insumo</v>
      </c>
      <c r="B187" s="53" t="s">
        <v>605</v>
      </c>
      <c r="C187" s="23" t="str">
        <f ca="1">VLOOKUP(B187,'Insumos e Serviços'!$A:$F,2,0)</f>
        <v>SINAPI</v>
      </c>
      <c r="D187" s="52" t="str">
        <f ca="1">VLOOKUP(B187,'Insumos e Serviços'!$A:$F,4,0)</f>
        <v>PISO EM GRANITO, POLIDO, TIPO ANDORINHA/ QUARTZ/ CASTELO/ CORUMBA OU OUTROS EQUIVALENTES DA REGIAO, FORMATO MENOR OU IGUAL A 3025 CM2, E=  *2* CM</v>
      </c>
      <c r="E187" s="23" t="str">
        <f ca="1">VLOOKUP(B187,'Insumos e Serviços'!$A:$F,5,0)</f>
        <v>m²</v>
      </c>
      <c r="F187" s="43">
        <v>0.31</v>
      </c>
      <c r="G187" s="18">
        <f ca="1">VLOOKUP(B187,'Insumos e Serviços'!$A:$F,6,0)</f>
        <v>242.21</v>
      </c>
      <c r="H187" s="18">
        <f t="shared" si="2"/>
        <v>75.08</v>
      </c>
    </row>
    <row r="188" spans="1:8" ht="12" thickTop="1">
      <c r="A188" s="44"/>
      <c r="B188" s="45"/>
      <c r="C188" s="45"/>
      <c r="D188" s="44"/>
      <c r="E188" s="44"/>
      <c r="F188" s="44"/>
      <c r="G188" s="44"/>
      <c r="H188" s="44"/>
    </row>
    <row r="189" spans="1:8">
      <c r="A189" s="158" t="s">
        <v>418</v>
      </c>
      <c r="B189" s="159"/>
      <c r="C189" s="159"/>
      <c r="D189" s="158" t="s">
        <v>419</v>
      </c>
      <c r="E189" s="159"/>
      <c r="F189" s="160"/>
      <c r="G189" s="158"/>
      <c r="H189" s="161"/>
    </row>
    <row r="190" spans="1:8">
      <c r="A190" s="158" t="s">
        <v>420</v>
      </c>
      <c r="B190" s="159"/>
      <c r="C190" s="159"/>
      <c r="D190" s="158" t="s">
        <v>421</v>
      </c>
      <c r="E190" s="159"/>
      <c r="F190" s="160"/>
      <c r="G190" s="158"/>
      <c r="H190" s="161"/>
    </row>
    <row r="191" spans="1:8" ht="22.5">
      <c r="A191" s="38" t="s">
        <v>422</v>
      </c>
      <c r="B191" s="39" t="str">
        <f ca="1">VLOOKUP(A191,'Orçamento Sintético'!$A:$H,2,0)</f>
        <v xml:space="preserve"> MPDFT1172 </v>
      </c>
      <c r="C191" s="39" t="str">
        <f ca="1">VLOOKUP(A191,'Orçamento Sintético'!$A:$H,3,0)</f>
        <v>Próprio</v>
      </c>
      <c r="D191" s="97" t="str">
        <f ca="1">VLOOKUP(A191,'Orçamento Sintético'!$A:$H,4,0)</f>
        <v>Cópia da Sinapi (100327) - Rufo externo/interno em chapa de aço galvanizado número 24, corte de variável, incluso içamento</v>
      </c>
      <c r="E191" s="39" t="str">
        <f ca="1">VLOOKUP(A191,'Orçamento Sintético'!$A:$H,5,0)</f>
        <v>m²</v>
      </c>
      <c r="F191" s="40">
        <v>1</v>
      </c>
      <c r="G191" s="41">
        <v>225.48</v>
      </c>
      <c r="H191" s="42">
        <f>SUM(H192:H200)</f>
        <v>246.31</v>
      </c>
    </row>
    <row r="192" spans="1:8">
      <c r="A192" s="52" t="str">
        <f ca="1">VLOOKUP(B192,'Insumos e Serviços'!$A:$F,3,0)</f>
        <v>Composição</v>
      </c>
      <c r="B192" s="53" t="s">
        <v>500</v>
      </c>
      <c r="C192" s="23" t="str">
        <f ca="1">VLOOKUP(B192,'Insumos e Serviços'!$A:$F,2,0)</f>
        <v>SINAPI</v>
      </c>
      <c r="D192" s="52" t="str">
        <f ca="1">VLOOKUP(B192,'Insumos e Serviços'!$A:$F,4,0)</f>
        <v>SERVENTE COM ENCARGOS COMPLEMENTARES</v>
      </c>
      <c r="E192" s="23" t="str">
        <f ca="1">VLOOKUP(B192,'Insumos e Serviços'!$A:$F,5,0)</f>
        <v>H</v>
      </c>
      <c r="F192" s="43">
        <v>0.71699999999999997</v>
      </c>
      <c r="G192" s="18">
        <f ca="1">VLOOKUP(B192,'Insumos e Serviços'!$A:$F,6,0)</f>
        <v>19.39</v>
      </c>
      <c r="H192" s="18">
        <f t="shared" ref="H192:H200" si="3">TRUNC(F192*G192,2)</f>
        <v>13.9</v>
      </c>
    </row>
    <row r="193" spans="1:8">
      <c r="A193" s="52" t="str">
        <f ca="1">VLOOKUP(B193,'Insumos e Serviços'!$A:$F,3,0)</f>
        <v>Composição</v>
      </c>
      <c r="B193" s="53" t="s">
        <v>535</v>
      </c>
      <c r="C193" s="23" t="str">
        <f ca="1">VLOOKUP(B193,'Insumos e Serviços'!$A:$F,2,0)</f>
        <v>SINAPI</v>
      </c>
      <c r="D193" s="52" t="str">
        <f ca="1">VLOOKUP(B193,'Insumos e Serviços'!$A:$F,4,0)</f>
        <v>TELHADISTA COM ENCARGOS COMPLEMENTARES</v>
      </c>
      <c r="E193" s="23" t="str">
        <f ca="1">VLOOKUP(B193,'Insumos e Serviços'!$A:$F,5,0)</f>
        <v>H</v>
      </c>
      <c r="F193" s="43">
        <v>0.435</v>
      </c>
      <c r="G193" s="18">
        <f ca="1">VLOOKUP(B193,'Insumos e Serviços'!$A:$F,6,0)</f>
        <v>25.7</v>
      </c>
      <c r="H193" s="18">
        <f t="shared" si="3"/>
        <v>11.17</v>
      </c>
    </row>
    <row r="194" spans="1:8" ht="22.5">
      <c r="A194" s="52" t="str">
        <f ca="1">VLOOKUP(B194,'Insumos e Serviços'!$A:$F,3,0)</f>
        <v>Composição</v>
      </c>
      <c r="B194" s="53" t="s">
        <v>550</v>
      </c>
      <c r="C194" s="23" t="str">
        <f ca="1">VLOOKUP(B194,'Insumos e Serviços'!$A:$F,2,0)</f>
        <v>SINAPI</v>
      </c>
      <c r="D194" s="52" t="str">
        <f ca="1">VLOOKUP(B194,'Insumos e Serviços'!$A:$F,4,0)</f>
        <v>GUINCHO ELÉTRICO DE COLUNA, CAPACIDADE 400 KG, COM MOTO FREIO, MOTOR TRIFÁSICO DE 1,25 CV - CHP DIURNO. AF_03/2016</v>
      </c>
      <c r="E194" s="23" t="str">
        <f ca="1">VLOOKUP(B194,'Insumos e Serviços'!$A:$F,5,0)</f>
        <v>CHP</v>
      </c>
      <c r="F194" s="43">
        <v>1.32E-2</v>
      </c>
      <c r="G194" s="18">
        <f ca="1">VLOOKUP(B194,'Insumos e Serviços'!$A:$F,6,0)</f>
        <v>21.68</v>
      </c>
      <c r="H194" s="18">
        <f t="shared" si="3"/>
        <v>0.28000000000000003</v>
      </c>
    </row>
    <row r="195" spans="1:8" ht="22.5">
      <c r="A195" s="52" t="str">
        <f ca="1">VLOOKUP(B195,'Insumos e Serviços'!$A:$F,3,0)</f>
        <v>Composição</v>
      </c>
      <c r="B195" s="53" t="s">
        <v>552</v>
      </c>
      <c r="C195" s="23" t="str">
        <f ca="1">VLOOKUP(B195,'Insumos e Serviços'!$A:$F,2,0)</f>
        <v>SINAPI</v>
      </c>
      <c r="D195" s="52" t="str">
        <f ca="1">VLOOKUP(B195,'Insumos e Serviços'!$A:$F,4,0)</f>
        <v>GUINCHO ELÉTRICO DE COLUNA, CAPACIDADE 400 KG, COM MOTO FREIO, MOTOR TRIFÁSICO DE 1,25 CV - CHI DIURNO. AF_03/2016</v>
      </c>
      <c r="E195" s="23" t="str">
        <f ca="1">VLOOKUP(B195,'Insumos e Serviços'!$A:$F,5,0)</f>
        <v>CHI</v>
      </c>
      <c r="F195" s="43">
        <v>1.83E-2</v>
      </c>
      <c r="G195" s="18">
        <f ca="1">VLOOKUP(B195,'Insumos e Serviços'!$A:$F,6,0)</f>
        <v>20.77</v>
      </c>
      <c r="H195" s="18">
        <f t="shared" si="3"/>
        <v>0.38</v>
      </c>
    </row>
    <row r="196" spans="1:8" ht="22.5">
      <c r="A196" s="52" t="str">
        <f ca="1">VLOOKUP(B196,'Insumos e Serviços'!$A:$F,3,0)</f>
        <v>Insumo</v>
      </c>
      <c r="B196" s="53" t="s">
        <v>607</v>
      </c>
      <c r="C196" s="23" t="str">
        <f ca="1">VLOOKUP(B196,'Insumos e Serviços'!$A:$F,2,0)</f>
        <v>SINAPI</v>
      </c>
      <c r="D196" s="52" t="str">
        <f ca="1">VLOOKUP(B196,'Insumos e Serviços'!$A:$F,4,0)</f>
        <v>SELANTE ELASTICO MONOCOMPONENTE A BASE DE POLIURETANO (PU) PARA JUNTAS DIVERSAS</v>
      </c>
      <c r="E196" s="23" t="str">
        <f ca="1">VLOOKUP(B196,'Insumos e Serviços'!$A:$F,5,0)</f>
        <v>310mL</v>
      </c>
      <c r="F196" s="43">
        <v>0.63300000000000001</v>
      </c>
      <c r="G196" s="18">
        <f ca="1">VLOOKUP(B196,'Insumos e Serviços'!$A:$F,6,0)</f>
        <v>41.58</v>
      </c>
      <c r="H196" s="18">
        <f t="shared" si="3"/>
        <v>26.32</v>
      </c>
    </row>
    <row r="197" spans="1:8">
      <c r="A197" s="52" t="str">
        <f ca="1">VLOOKUP(B197,'Insumos e Serviços'!$A:$F,3,0)</f>
        <v>Insumo</v>
      </c>
      <c r="B197" s="53" t="s">
        <v>609</v>
      </c>
      <c r="C197" s="23" t="str">
        <f ca="1">VLOOKUP(B197,'Insumos e Serviços'!$A:$F,2,0)</f>
        <v>SINAPI</v>
      </c>
      <c r="D197" s="52" t="str">
        <f ca="1">VLOOKUP(B197,'Insumos e Serviços'!$A:$F,4,0)</f>
        <v>PREGO DE ACO POLIDO COM CABECA 18 X 27 (2 1/2 X 10)</v>
      </c>
      <c r="E197" s="23" t="str">
        <f ca="1">VLOOKUP(B197,'Insumos e Serviços'!$A:$F,5,0)</f>
        <v>KG</v>
      </c>
      <c r="F197" s="43">
        <v>2.4E-2</v>
      </c>
      <c r="G197" s="18">
        <f ca="1">VLOOKUP(B197,'Insumos e Serviços'!$A:$F,6,0)</f>
        <v>23.5</v>
      </c>
      <c r="H197" s="18">
        <f t="shared" si="3"/>
        <v>0.56000000000000005</v>
      </c>
    </row>
    <row r="198" spans="1:8">
      <c r="A198" s="52" t="str">
        <f ca="1">VLOOKUP(B198,'Insumos e Serviços'!$A:$F,3,0)</f>
        <v>Insumo</v>
      </c>
      <c r="B198" s="53" t="s">
        <v>564</v>
      </c>
      <c r="C198" s="23" t="str">
        <f ca="1">VLOOKUP(B198,'Insumos e Serviços'!$A:$F,2,0)</f>
        <v>SINAPI</v>
      </c>
      <c r="D198" s="52" t="str">
        <f ca="1">VLOOKUP(B198,'Insumos e Serviços'!$A:$F,4,0)</f>
        <v>REBITE DE ALUMINIO VAZADO DE REPUXO, 3,2 X 8 MM (1KG = 1025 UNIDADES)</v>
      </c>
      <c r="E198" s="23" t="str">
        <f ca="1">VLOOKUP(B198,'Insumos e Serviços'!$A:$F,5,0)</f>
        <v>KG</v>
      </c>
      <c r="F198" s="43">
        <v>4.7999999999999996E-3</v>
      </c>
      <c r="G198" s="18">
        <f ca="1">VLOOKUP(B198,'Insumos e Serviços'!$A:$F,6,0)</f>
        <v>77.14</v>
      </c>
      <c r="H198" s="18">
        <f t="shared" si="3"/>
        <v>0.37</v>
      </c>
    </row>
    <row r="199" spans="1:8">
      <c r="A199" s="52" t="str">
        <f ca="1">VLOOKUP(B199,'Insumos e Serviços'!$A:$F,3,0)</f>
        <v>Insumo</v>
      </c>
      <c r="B199" s="53" t="s">
        <v>611</v>
      </c>
      <c r="C199" s="23" t="str">
        <f ca="1">VLOOKUP(B199,'Insumos e Serviços'!$A:$F,2,0)</f>
        <v>SINAPI</v>
      </c>
      <c r="D199" s="52" t="str">
        <f ca="1">VLOOKUP(B199,'Insumos e Serviços'!$A:$F,4,0)</f>
        <v>SOLDA EM BARRA DE ESTANHO-CHUMBO 50/50</v>
      </c>
      <c r="E199" s="23" t="str">
        <f ca="1">VLOOKUP(B199,'Insumos e Serviços'!$A:$F,5,0)</f>
        <v>KG</v>
      </c>
      <c r="F199" s="43">
        <v>0.17699999999999999</v>
      </c>
      <c r="G199" s="18">
        <f ca="1">VLOOKUP(B199,'Insumos e Serviços'!$A:$F,6,0)</f>
        <v>175.19</v>
      </c>
      <c r="H199" s="18">
        <f t="shared" si="3"/>
        <v>31</v>
      </c>
    </row>
    <row r="200" spans="1:8" ht="12" thickBot="1">
      <c r="A200" s="52" t="str">
        <f ca="1">VLOOKUP(B200,'Insumos e Serviços'!$A:$F,3,0)</f>
        <v>Insumo</v>
      </c>
      <c r="B200" s="53" t="s">
        <v>613</v>
      </c>
      <c r="C200" s="23" t="str">
        <f ca="1">VLOOKUP(B200,'Insumos e Serviços'!$A:$F,2,0)</f>
        <v>SINAPI</v>
      </c>
      <c r="D200" s="52" t="str">
        <f ca="1">VLOOKUP(B200,'Insumos e Serviços'!$A:$F,4,0)</f>
        <v>RUFO INTERNO/EXTERNO DE CHAPA DE ACO GALVANIZADA NUM 24, CORTE 25 CM</v>
      </c>
      <c r="E200" s="23" t="str">
        <f ca="1">VLOOKUP(B200,'Insumos e Serviços'!$A:$F,5,0)</f>
        <v>M</v>
      </c>
      <c r="F200" s="43">
        <v>4.2</v>
      </c>
      <c r="G200" s="18">
        <f ca="1">VLOOKUP(B200,'Insumos e Serviços'!$A:$F,6,0)</f>
        <v>38.65</v>
      </c>
      <c r="H200" s="18">
        <f t="shared" si="3"/>
        <v>162.33000000000001</v>
      </c>
    </row>
    <row r="201" spans="1:8" ht="12" thickTop="1">
      <c r="A201" s="44"/>
      <c r="B201" s="45"/>
      <c r="C201" s="45"/>
      <c r="D201" s="44"/>
      <c r="E201" s="44"/>
      <c r="F201" s="44"/>
      <c r="G201" s="44"/>
      <c r="H201" s="44"/>
    </row>
    <row r="202" spans="1:8">
      <c r="A202" s="158" t="s">
        <v>425</v>
      </c>
      <c r="B202" s="159"/>
      <c r="C202" s="159"/>
      <c r="D202" s="158" t="s">
        <v>426</v>
      </c>
      <c r="E202" s="159"/>
      <c r="F202" s="160"/>
      <c r="G202" s="158"/>
      <c r="H202" s="161"/>
    </row>
    <row r="203" spans="1:8">
      <c r="A203" s="158" t="s">
        <v>427</v>
      </c>
      <c r="B203" s="159"/>
      <c r="C203" s="159"/>
      <c r="D203" s="158" t="s">
        <v>428</v>
      </c>
      <c r="E203" s="159"/>
      <c r="F203" s="160"/>
      <c r="G203" s="158"/>
      <c r="H203" s="161"/>
    </row>
    <row r="204" spans="1:8">
      <c r="A204" s="158" t="s">
        <v>429</v>
      </c>
      <c r="B204" s="159"/>
      <c r="C204" s="159"/>
      <c r="D204" s="158" t="s">
        <v>421</v>
      </c>
      <c r="E204" s="159"/>
      <c r="F204" s="160"/>
      <c r="G204" s="158"/>
      <c r="H204" s="161"/>
    </row>
    <row r="205" spans="1:8">
      <c r="A205" s="38" t="s">
        <v>430</v>
      </c>
      <c r="B205" s="39" t="str">
        <f ca="1">VLOOKUP(A205,'Orçamento Sintético'!$A:$H,2,0)</f>
        <v xml:space="preserve"> MPDFT1512 </v>
      </c>
      <c r="C205" s="39" t="str">
        <f ca="1">VLOOKUP(A205,'Orçamento Sintético'!$A:$H,3,0)</f>
        <v>Próprio</v>
      </c>
      <c r="D205" s="97" t="str">
        <f ca="1">VLOOKUP(A205,'Orçamento Sintético'!$A:$H,4,0)</f>
        <v>Copia da SBC (112690) - Recolocação de Brise</v>
      </c>
      <c r="E205" s="39" t="str">
        <f ca="1">VLOOKUP(A205,'Orçamento Sintético'!$A:$H,5,0)</f>
        <v>m²</v>
      </c>
      <c r="F205" s="40"/>
      <c r="G205" s="41"/>
      <c r="H205" s="42">
        <f>SUM(H206:H207)</f>
        <v>88.44</v>
      </c>
    </row>
    <row r="206" spans="1:8">
      <c r="A206" s="52" t="str">
        <f ca="1">VLOOKUP(B206,'Insumos e Serviços'!$A:$F,3,0)</f>
        <v>Composição</v>
      </c>
      <c r="B206" s="53" t="s">
        <v>529</v>
      </c>
      <c r="C206" s="23" t="str">
        <f ca="1">VLOOKUP(B206,'Insumos e Serviços'!$A:$F,2,0)</f>
        <v>SINAPI</v>
      </c>
      <c r="D206" s="52" t="str">
        <f ca="1">VLOOKUP(B206,'Insumos e Serviços'!$A:$F,4,0)</f>
        <v>SERRALHEIRO COM ENCARGOS COMPLEMENTARES</v>
      </c>
      <c r="E206" s="23" t="str">
        <f ca="1">VLOOKUP(B206,'Insumos e Serviços'!$A:$F,5,0)</f>
        <v>H</v>
      </c>
      <c r="F206" s="43">
        <v>1.897</v>
      </c>
      <c r="G206" s="18">
        <f ca="1">VLOOKUP(B206,'Insumos e Serviços'!$A:$F,6,0)</f>
        <v>26.05</v>
      </c>
      <c r="H206" s="18">
        <f>TRUNC(F206*G206,2)</f>
        <v>49.41</v>
      </c>
    </row>
    <row r="207" spans="1:8" ht="12" thickBot="1">
      <c r="A207" s="52" t="str">
        <f ca="1">VLOOKUP(B207,'Insumos e Serviços'!$A:$F,3,0)</f>
        <v>Composição</v>
      </c>
      <c r="B207" s="53" t="s">
        <v>531</v>
      </c>
      <c r="C207" s="23" t="str">
        <f ca="1">VLOOKUP(B207,'Insumos e Serviços'!$A:$F,2,0)</f>
        <v>SINAPI</v>
      </c>
      <c r="D207" s="52" t="str">
        <f ca="1">VLOOKUP(B207,'Insumos e Serviços'!$A:$F,4,0)</f>
        <v>AJUDANTE ESPECIALIZADO COM ENCARGOS COMPLEMENTARES</v>
      </c>
      <c r="E207" s="23" t="str">
        <f ca="1">VLOOKUP(B207,'Insumos e Serviços'!$A:$F,5,0)</f>
        <v>H</v>
      </c>
      <c r="F207" s="43">
        <v>1.9039999999999999</v>
      </c>
      <c r="G207" s="18">
        <f ca="1">VLOOKUP(B207,'Insumos e Serviços'!$A:$F,6,0)</f>
        <v>20.5</v>
      </c>
      <c r="H207" s="18">
        <f>TRUNC(F207*G207,2)</f>
        <v>39.03</v>
      </c>
    </row>
    <row r="208" spans="1:8" ht="12" thickTop="1">
      <c r="A208" s="44"/>
      <c r="B208" s="45"/>
      <c r="C208" s="45"/>
      <c r="D208" s="44"/>
      <c r="E208" s="44"/>
      <c r="F208" s="44"/>
      <c r="G208" s="44"/>
      <c r="H208" s="44"/>
    </row>
    <row r="209" spans="1:8">
      <c r="A209" s="158" t="s">
        <v>433</v>
      </c>
      <c r="B209" s="159"/>
      <c r="C209" s="159"/>
      <c r="D209" s="158" t="s">
        <v>434</v>
      </c>
      <c r="E209" s="159"/>
      <c r="F209" s="160"/>
      <c r="G209" s="158"/>
      <c r="H209" s="161"/>
    </row>
    <row r="210" spans="1:8">
      <c r="A210" s="158" t="s">
        <v>435</v>
      </c>
      <c r="B210" s="159"/>
      <c r="C210" s="159"/>
      <c r="D210" s="158" t="s">
        <v>436</v>
      </c>
      <c r="E210" s="159"/>
      <c r="F210" s="160"/>
      <c r="G210" s="158"/>
      <c r="H210" s="161"/>
    </row>
    <row r="211" spans="1:8" ht="22.5">
      <c r="A211" s="38" t="s">
        <v>437</v>
      </c>
      <c r="B211" s="39" t="str">
        <f ca="1">VLOOKUP(A211,'Orçamento Sintético'!$A:$H,2,0)</f>
        <v xml:space="preserve"> MPDFT1076 </v>
      </c>
      <c r="C211" s="39" t="str">
        <f ca="1">VLOOKUP(A211,'Orçamento Sintético'!$A:$H,3,0)</f>
        <v>Próprio</v>
      </c>
      <c r="D211" s="97" t="str">
        <f ca="1">VLOOKUP(A211,'Orçamento Sintético'!$A:$H,4,0)</f>
        <v>Corrimão duplo de Ø 1.1/2" (38,1mm) em tubo de aço industrial, para pintura esmalte, fixado em piso</v>
      </c>
      <c r="E211" s="39" t="str">
        <f ca="1">VLOOKUP(A211,'Orçamento Sintético'!$A:$H,5,0)</f>
        <v>m</v>
      </c>
      <c r="F211" s="40"/>
      <c r="G211" s="41"/>
      <c r="H211" s="42">
        <f>SUM(H212:H215)</f>
        <v>292.22000000000003</v>
      </c>
    </row>
    <row r="212" spans="1:8">
      <c r="A212" s="52" t="str">
        <f ca="1">VLOOKUP(B212,'Insumos e Serviços'!$A:$F,3,0)</f>
        <v>Composição</v>
      </c>
      <c r="B212" s="53" t="s">
        <v>615</v>
      </c>
      <c r="C212" s="23" t="str">
        <f ca="1">VLOOKUP(B212,'Insumos e Serviços'!$A:$F,2,0)</f>
        <v>SINAPI</v>
      </c>
      <c r="D212" s="52" t="str">
        <f ca="1">VLOOKUP(B212,'Insumos e Serviços'!$A:$F,4,0)</f>
        <v>AUXILIAR DE SERRALHEIRO COM ENCARGOS COMPLEMENTARES</v>
      </c>
      <c r="E212" s="23" t="str">
        <f ca="1">VLOOKUP(B212,'Insumos e Serviços'!$A:$F,5,0)</f>
        <v>H</v>
      </c>
      <c r="F212" s="43">
        <v>1.502</v>
      </c>
      <c r="G212" s="18">
        <f ca="1">VLOOKUP(B212,'Insumos e Serviços'!$A:$F,6,0)</f>
        <v>20.62</v>
      </c>
      <c r="H212" s="18">
        <f>TRUNC(F212*G212,2)</f>
        <v>30.97</v>
      </c>
    </row>
    <row r="213" spans="1:8">
      <c r="A213" s="52" t="str">
        <f ca="1">VLOOKUP(B213,'Insumos e Serviços'!$A:$F,3,0)</f>
        <v>Composição</v>
      </c>
      <c r="B213" s="53" t="s">
        <v>529</v>
      </c>
      <c r="C213" s="23" t="str">
        <f ca="1">VLOOKUP(B213,'Insumos e Serviços'!$A:$F,2,0)</f>
        <v>SINAPI</v>
      </c>
      <c r="D213" s="52" t="str">
        <f ca="1">VLOOKUP(B213,'Insumos e Serviços'!$A:$F,4,0)</f>
        <v>SERRALHEIRO COM ENCARGOS COMPLEMENTARES</v>
      </c>
      <c r="E213" s="23" t="str">
        <f ca="1">VLOOKUP(B213,'Insumos e Serviços'!$A:$F,5,0)</f>
        <v>H</v>
      </c>
      <c r="F213" s="43">
        <v>1.8280000000000001</v>
      </c>
      <c r="G213" s="18">
        <f ca="1">VLOOKUP(B213,'Insumos e Serviços'!$A:$F,6,0)</f>
        <v>26.05</v>
      </c>
      <c r="H213" s="18">
        <f>TRUNC(F213*G213,2)</f>
        <v>47.61</v>
      </c>
    </row>
    <row r="214" spans="1:8">
      <c r="A214" s="52" t="str">
        <f ca="1">VLOOKUP(B214,'Insumos e Serviços'!$A:$F,3,0)</f>
        <v>Insumo</v>
      </c>
      <c r="B214" s="53" t="s">
        <v>617</v>
      </c>
      <c r="C214" s="23" t="str">
        <f ca="1">VLOOKUP(B214,'Insumos e Serviços'!$A:$F,2,0)</f>
        <v>SINAPI</v>
      </c>
      <c r="D214" s="52" t="str">
        <f ca="1">VLOOKUP(B214,'Insumos e Serviços'!$A:$F,4,0)</f>
        <v>ELETRODO REVESTIDO AWS - E6013, DIAMETRO IGUAL A 2,50 MM</v>
      </c>
      <c r="E214" s="23" t="str">
        <f ca="1">VLOOKUP(B214,'Insumos e Serviços'!$A:$F,5,0)</f>
        <v>KG</v>
      </c>
      <c r="F214" s="43">
        <v>6.0000000000000001E-3</v>
      </c>
      <c r="G214" s="18">
        <f ca="1">VLOOKUP(B214,'Insumos e Serviços'!$A:$F,6,0)</f>
        <v>34.57</v>
      </c>
      <c r="H214" s="18">
        <f>TRUNC(F214*G214,2)</f>
        <v>0.2</v>
      </c>
    </row>
    <row r="215" spans="1:8" ht="23.25" thickBot="1">
      <c r="A215" s="52" t="str">
        <f ca="1">VLOOKUP(B215,'Insumos e Serviços'!$A:$F,3,0)</f>
        <v>Insumo</v>
      </c>
      <c r="B215" s="53" t="s">
        <v>619</v>
      </c>
      <c r="C215" s="23" t="str">
        <f ca="1">VLOOKUP(B215,'Insumos e Serviços'!$A:$F,2,0)</f>
        <v>SINAPI</v>
      </c>
      <c r="D215" s="52" t="str">
        <f ca="1">VLOOKUP(B215,'Insumos e Serviços'!$A:$F,4,0)</f>
        <v>TUBO ACO GALVANIZADO COM COSTURA, CLASSE LEVE, DN 40 MM ( 1 1/2"),  E = 3,00 MM,  *3,48* KG/M (NBR 5580)</v>
      </c>
      <c r="E215" s="23" t="str">
        <f ca="1">VLOOKUP(B215,'Insumos e Serviços'!$A:$F,5,0)</f>
        <v>M</v>
      </c>
      <c r="F215" s="43">
        <v>3.0579999999999998</v>
      </c>
      <c r="G215" s="18">
        <f ca="1">VLOOKUP(B215,'Insumos e Serviços'!$A:$F,6,0)</f>
        <v>69.8</v>
      </c>
      <c r="H215" s="18">
        <f>TRUNC(F215*G215,2)</f>
        <v>213.44</v>
      </c>
    </row>
    <row r="216" spans="1:8" ht="12" thickTop="1">
      <c r="A216" s="44"/>
      <c r="B216" s="45"/>
      <c r="C216" s="45"/>
      <c r="D216" s="44"/>
      <c r="E216" s="44"/>
      <c r="F216" s="44"/>
      <c r="G216" s="44"/>
      <c r="H216" s="44"/>
    </row>
    <row r="217" spans="1:8" ht="22.5">
      <c r="A217" s="38" t="s">
        <v>440</v>
      </c>
      <c r="B217" s="39" t="str">
        <f ca="1">VLOOKUP(A217,'Orçamento Sintético'!$A:$H,2,0)</f>
        <v xml:space="preserve"> MPDFT1075 </v>
      </c>
      <c r="C217" s="39" t="str">
        <f ca="1">VLOOKUP(A217,'Orçamento Sintético'!$A:$H,3,0)</f>
        <v>Próprio</v>
      </c>
      <c r="D217" s="97" t="str">
        <f ca="1">VLOOKUP(A217,'Orçamento Sintético'!$A:$H,4,0)</f>
        <v>Corrimão duplo de Ø 1.1/2" (38,1mm) em tubo de aço industrial, para pintura esmalte. Fixado em alvenaria ou guarda-corpo</v>
      </c>
      <c r="E217" s="39" t="str">
        <f ca="1">VLOOKUP(A217,'Orçamento Sintético'!$A:$H,5,0)</f>
        <v>m</v>
      </c>
      <c r="F217" s="40"/>
      <c r="G217" s="41"/>
      <c r="H217" s="42">
        <f>SUM(H218:H223)</f>
        <v>246.48999999999998</v>
      </c>
    </row>
    <row r="218" spans="1:8">
      <c r="A218" s="52" t="str">
        <f ca="1">VLOOKUP(B218,'Insumos e Serviços'!$A:$F,3,0)</f>
        <v>Composição</v>
      </c>
      <c r="B218" s="53" t="s">
        <v>615</v>
      </c>
      <c r="C218" s="23" t="str">
        <f ca="1">VLOOKUP(B218,'Insumos e Serviços'!$A:$F,2,0)</f>
        <v>SINAPI</v>
      </c>
      <c r="D218" s="52" t="str">
        <f ca="1">VLOOKUP(B218,'Insumos e Serviços'!$A:$F,4,0)</f>
        <v>AUXILIAR DE SERRALHEIRO COM ENCARGOS COMPLEMENTARES</v>
      </c>
      <c r="E218" s="23" t="str">
        <f ca="1">VLOOKUP(B218,'Insumos e Serviços'!$A:$F,5,0)</f>
        <v>H</v>
      </c>
      <c r="F218" s="43">
        <v>1.502</v>
      </c>
      <c r="G218" s="18">
        <f ca="1">VLOOKUP(B218,'Insumos e Serviços'!$A:$F,6,0)</f>
        <v>20.62</v>
      </c>
      <c r="H218" s="18">
        <f t="shared" ref="H218:H223" si="4">TRUNC(F218*G218,2)</f>
        <v>30.97</v>
      </c>
    </row>
    <row r="219" spans="1:8">
      <c r="A219" s="52" t="str">
        <f ca="1">VLOOKUP(B219,'Insumos e Serviços'!$A:$F,3,0)</f>
        <v>Composição</v>
      </c>
      <c r="B219" s="53" t="s">
        <v>529</v>
      </c>
      <c r="C219" s="23" t="str">
        <f ca="1">VLOOKUP(B219,'Insumos e Serviços'!$A:$F,2,0)</f>
        <v>SINAPI</v>
      </c>
      <c r="D219" s="52" t="str">
        <f ca="1">VLOOKUP(B219,'Insumos e Serviços'!$A:$F,4,0)</f>
        <v>SERRALHEIRO COM ENCARGOS COMPLEMENTARES</v>
      </c>
      <c r="E219" s="23" t="str">
        <f ca="1">VLOOKUP(B219,'Insumos e Serviços'!$A:$F,5,0)</f>
        <v>H</v>
      </c>
      <c r="F219" s="43">
        <v>1.8280000000000001</v>
      </c>
      <c r="G219" s="18">
        <f ca="1">VLOOKUP(B219,'Insumos e Serviços'!$A:$F,6,0)</f>
        <v>26.05</v>
      </c>
      <c r="H219" s="18">
        <f t="shared" si="4"/>
        <v>47.61</v>
      </c>
    </row>
    <row r="220" spans="1:8" ht="22.5">
      <c r="A220" s="52" t="str">
        <f ca="1">VLOOKUP(B220,'Insumos e Serviços'!$A:$F,3,0)</f>
        <v>Insumo</v>
      </c>
      <c r="B220" s="53" t="s">
        <v>621</v>
      </c>
      <c r="C220" s="23" t="str">
        <f ca="1">VLOOKUP(B220,'Insumos e Serviços'!$A:$F,2,0)</f>
        <v>SINAPI</v>
      </c>
      <c r="D220" s="52" t="str">
        <f ca="1">VLOOKUP(B220,'Insumos e Serviços'!$A:$F,4,0)</f>
        <v>BUCHA DE NYLON SEM ABA S10, COM PARAFUSO DE 6,10 X 65 MM EM ACO ZINCADO COM ROSCA SOBERBA, CABECA CHATA E FENDA PHILLIPS</v>
      </c>
      <c r="E220" s="23" t="str">
        <f ca="1">VLOOKUP(B220,'Insumos e Serviços'!$A:$F,5,0)</f>
        <v>UN</v>
      </c>
      <c r="F220" s="43">
        <v>6.5449999999999999</v>
      </c>
      <c r="G220" s="18">
        <f ca="1">VLOOKUP(B220,'Insumos e Serviços'!$A:$F,6,0)</f>
        <v>1.1000000000000001</v>
      </c>
      <c r="H220" s="18">
        <f t="shared" si="4"/>
        <v>7.19</v>
      </c>
    </row>
    <row r="221" spans="1:8">
      <c r="A221" s="52" t="str">
        <f ca="1">VLOOKUP(B221,'Insumos e Serviços'!$A:$F,3,0)</f>
        <v>Insumo</v>
      </c>
      <c r="B221" s="53" t="s">
        <v>617</v>
      </c>
      <c r="C221" s="23" t="str">
        <f ca="1">VLOOKUP(B221,'Insumos e Serviços'!$A:$F,2,0)</f>
        <v>SINAPI</v>
      </c>
      <c r="D221" s="52" t="str">
        <f ca="1">VLOOKUP(B221,'Insumos e Serviços'!$A:$F,4,0)</f>
        <v>ELETRODO REVESTIDO AWS - E6013, DIAMETRO IGUAL A 2,50 MM</v>
      </c>
      <c r="E221" s="23" t="str">
        <f ca="1">VLOOKUP(B221,'Insumos e Serviços'!$A:$F,5,0)</f>
        <v>KG</v>
      </c>
      <c r="F221" s="43">
        <v>6.0000000000000001E-3</v>
      </c>
      <c r="G221" s="18">
        <f ca="1">VLOOKUP(B221,'Insumos e Serviços'!$A:$F,6,0)</f>
        <v>34.57</v>
      </c>
      <c r="H221" s="18">
        <f t="shared" si="4"/>
        <v>0.2</v>
      </c>
    </row>
    <row r="222" spans="1:8" ht="22.5">
      <c r="A222" s="52" t="str">
        <f ca="1">VLOOKUP(B222,'Insumos e Serviços'!$A:$F,3,0)</f>
        <v>Insumo</v>
      </c>
      <c r="B222" s="53" t="s">
        <v>619</v>
      </c>
      <c r="C222" s="23" t="str">
        <f ca="1">VLOOKUP(B222,'Insumos e Serviços'!$A:$F,2,0)</f>
        <v>SINAPI</v>
      </c>
      <c r="D222" s="52" t="str">
        <f ca="1">VLOOKUP(B222,'Insumos e Serviços'!$A:$F,4,0)</f>
        <v>TUBO ACO GALVANIZADO COM COSTURA, CLASSE LEVE, DN 40 MM ( 1 1/2"),  E = 3,00 MM,  *3,48* KG/M (NBR 5580)</v>
      </c>
      <c r="E222" s="23" t="str">
        <f ca="1">VLOOKUP(B222,'Insumos e Serviços'!$A:$F,5,0)</f>
        <v>M</v>
      </c>
      <c r="F222" s="43">
        <v>2.0579999999999998</v>
      </c>
      <c r="G222" s="18">
        <f ca="1">VLOOKUP(B222,'Insumos e Serviços'!$A:$F,6,0)</f>
        <v>69.8</v>
      </c>
      <c r="H222" s="18">
        <f t="shared" si="4"/>
        <v>143.63999999999999</v>
      </c>
    </row>
    <row r="223" spans="1:8" ht="12" thickBot="1">
      <c r="A223" s="52" t="str">
        <f ca="1">VLOOKUP(B223,'Insumos e Serviços'!$A:$F,3,0)</f>
        <v>Insumo</v>
      </c>
      <c r="B223" s="53" t="s">
        <v>623</v>
      </c>
      <c r="C223" s="23" t="str">
        <f ca="1">VLOOKUP(B223,'Insumos e Serviços'!$A:$F,2,0)</f>
        <v>Próprio</v>
      </c>
      <c r="D223" s="52" t="str">
        <f ca="1">VLOOKUP(B223,'Insumos e Serviços'!$A:$F,4,0)</f>
        <v>Suporte para corrimão, redondo com pino 1/2" P/ tubo 2" - com parafusos e buchas</v>
      </c>
      <c r="E223" s="23" t="str">
        <f ca="1">VLOOKUP(B223,'Insumos e Serviços'!$A:$F,5,0)</f>
        <v>un</v>
      </c>
      <c r="F223" s="43">
        <v>2.1819999999999999</v>
      </c>
      <c r="G223" s="18">
        <f ca="1">VLOOKUP(B223,'Insumos e Serviços'!$A:$F,6,0)</f>
        <v>7.74</v>
      </c>
      <c r="H223" s="18">
        <f t="shared" si="4"/>
        <v>16.88</v>
      </c>
    </row>
    <row r="224" spans="1:8" ht="12" thickTop="1">
      <c r="A224" s="44"/>
      <c r="B224" s="45"/>
      <c r="C224" s="45"/>
      <c r="D224" s="44"/>
      <c r="E224" s="44"/>
      <c r="F224" s="44"/>
      <c r="G224" s="44"/>
      <c r="H224" s="44"/>
    </row>
    <row r="225" spans="1:8" ht="22.5">
      <c r="A225" s="38" t="s">
        <v>443</v>
      </c>
      <c r="B225" s="39" t="str">
        <f ca="1">VLOOKUP(A225,'Orçamento Sintético'!$A:$H,2,0)</f>
        <v xml:space="preserve"> MPDFT1547 </v>
      </c>
      <c r="C225" s="39" t="str">
        <f ca="1">VLOOKUP(A225,'Orçamento Sintético'!$A:$H,3,0)</f>
        <v>Próprio</v>
      </c>
      <c r="D225" s="97" t="str">
        <f ca="1">VLOOKUP(A225,'Orçamento Sintético'!$A:$H,4,0)</f>
        <v>Curva (prolongamento) para corrimão duplo de Ø 1.1/2" (38,1mm) em tubo de aço industrial, para pintura esmalte</v>
      </c>
      <c r="E225" s="39" t="str">
        <f ca="1">VLOOKUP(A225,'Orçamento Sintético'!$A:$H,5,0)</f>
        <v>un</v>
      </c>
      <c r="F225" s="40"/>
      <c r="G225" s="41"/>
      <c r="H225" s="42">
        <f>SUM(H226:H229)</f>
        <v>60.129999999999995</v>
      </c>
    </row>
    <row r="226" spans="1:8">
      <c r="A226" s="52" t="str">
        <f ca="1">VLOOKUP(B226,'Insumos e Serviços'!$A:$F,3,0)</f>
        <v>Composição</v>
      </c>
      <c r="B226" s="53" t="s">
        <v>615</v>
      </c>
      <c r="C226" s="23" t="str">
        <f ca="1">VLOOKUP(B226,'Insumos e Serviços'!$A:$F,2,0)</f>
        <v>SINAPI</v>
      </c>
      <c r="D226" s="52" t="str">
        <f ca="1">VLOOKUP(B226,'Insumos e Serviços'!$A:$F,4,0)</f>
        <v>AUXILIAR DE SERRALHEIRO COM ENCARGOS COMPLEMENTARES</v>
      </c>
      <c r="E226" s="23" t="str">
        <f ca="1">VLOOKUP(B226,'Insumos e Serviços'!$A:$F,5,0)</f>
        <v>H</v>
      </c>
      <c r="F226" s="43">
        <v>0.58399999999999996</v>
      </c>
      <c r="G226" s="18">
        <f ca="1">VLOOKUP(B226,'Insumos e Serviços'!$A:$F,6,0)</f>
        <v>20.62</v>
      </c>
      <c r="H226" s="18">
        <f>TRUNC(F226*G226,2)</f>
        <v>12.04</v>
      </c>
    </row>
    <row r="227" spans="1:8">
      <c r="A227" s="52" t="str">
        <f ca="1">VLOOKUP(B227,'Insumos e Serviços'!$A:$F,3,0)</f>
        <v>Composição</v>
      </c>
      <c r="B227" s="53" t="s">
        <v>529</v>
      </c>
      <c r="C227" s="23" t="str">
        <f ca="1">VLOOKUP(B227,'Insumos e Serviços'!$A:$F,2,0)</f>
        <v>SINAPI</v>
      </c>
      <c r="D227" s="52" t="str">
        <f ca="1">VLOOKUP(B227,'Insumos e Serviços'!$A:$F,4,0)</f>
        <v>SERRALHEIRO COM ENCARGOS COMPLEMENTARES</v>
      </c>
      <c r="E227" s="23" t="str">
        <f ca="1">VLOOKUP(B227,'Insumos e Serviços'!$A:$F,5,0)</f>
        <v>H</v>
      </c>
      <c r="F227" s="43">
        <v>0.71099999999999997</v>
      </c>
      <c r="G227" s="18">
        <f ca="1">VLOOKUP(B227,'Insumos e Serviços'!$A:$F,6,0)</f>
        <v>26.05</v>
      </c>
      <c r="H227" s="18">
        <f>TRUNC(F227*G227,2)</f>
        <v>18.52</v>
      </c>
    </row>
    <row r="228" spans="1:8">
      <c r="A228" s="52" t="str">
        <f ca="1">VLOOKUP(B228,'Insumos e Serviços'!$A:$F,3,0)</f>
        <v>Insumo</v>
      </c>
      <c r="B228" s="53" t="s">
        <v>617</v>
      </c>
      <c r="C228" s="23" t="str">
        <f ca="1">VLOOKUP(B228,'Insumos e Serviços'!$A:$F,2,0)</f>
        <v>SINAPI</v>
      </c>
      <c r="D228" s="52" t="str">
        <f ca="1">VLOOKUP(B228,'Insumos e Serviços'!$A:$F,4,0)</f>
        <v>ELETRODO REVESTIDO AWS - E6013, DIAMETRO IGUAL A 2,50 MM</v>
      </c>
      <c r="E228" s="23" t="str">
        <f ca="1">VLOOKUP(B228,'Insumos e Serviços'!$A:$F,5,0)</f>
        <v>KG</v>
      </c>
      <c r="F228" s="43">
        <v>4.0000000000000001E-3</v>
      </c>
      <c r="G228" s="18">
        <f ca="1">VLOOKUP(B228,'Insumos e Serviços'!$A:$F,6,0)</f>
        <v>34.57</v>
      </c>
      <c r="H228" s="18">
        <f>TRUNC(F228*G228,2)</f>
        <v>0.13</v>
      </c>
    </row>
    <row r="229" spans="1:8" ht="12" thickBot="1">
      <c r="A229" s="52" t="str">
        <f ca="1">VLOOKUP(B229,'Insumos e Serviços'!$A:$F,3,0)</f>
        <v>Insumo</v>
      </c>
      <c r="B229" s="53" t="s">
        <v>625</v>
      </c>
      <c r="C229" s="23" t="str">
        <f ca="1">VLOOKUP(B229,'Insumos e Serviços'!$A:$F,2,0)</f>
        <v>Próprio</v>
      </c>
      <c r="D229" s="52" t="str">
        <f ca="1">VLOOKUP(B229,'Insumos e Serviços'!$A:$F,4,0)</f>
        <v>Curva de aço galvanizado 1 1/2"</v>
      </c>
      <c r="E229" s="23" t="str">
        <f ca="1">VLOOKUP(B229,'Insumos e Serviços'!$A:$F,5,0)</f>
        <v>un</v>
      </c>
      <c r="F229" s="43">
        <v>1</v>
      </c>
      <c r="G229" s="18">
        <f ca="1">VLOOKUP(B229,'Insumos e Serviços'!$A:$F,6,0)</f>
        <v>29.44</v>
      </c>
      <c r="H229" s="18">
        <f>TRUNC(F229*G229,2)</f>
        <v>29.44</v>
      </c>
    </row>
    <row r="230" spans="1:8" ht="12" thickTop="1">
      <c r="A230" s="44"/>
      <c r="B230" s="45"/>
      <c r="C230" s="45"/>
      <c r="D230" s="44"/>
      <c r="E230" s="44"/>
      <c r="F230" s="44"/>
      <c r="G230" s="44"/>
      <c r="H230" s="44"/>
    </row>
    <row r="231" spans="1:8">
      <c r="A231" s="158" t="s">
        <v>446</v>
      </c>
      <c r="B231" s="159"/>
      <c r="C231" s="159"/>
      <c r="D231" s="158" t="s">
        <v>447</v>
      </c>
      <c r="E231" s="159"/>
      <c r="F231" s="160"/>
      <c r="G231" s="158"/>
      <c r="H231" s="161"/>
    </row>
    <row r="232" spans="1:8">
      <c r="A232" s="158" t="s">
        <v>448</v>
      </c>
      <c r="B232" s="159"/>
      <c r="C232" s="159"/>
      <c r="D232" s="158" t="s">
        <v>436</v>
      </c>
      <c r="E232" s="159"/>
      <c r="F232" s="160"/>
      <c r="G232" s="158"/>
      <c r="H232" s="161"/>
    </row>
    <row r="233" spans="1:8" ht="22.5">
      <c r="A233" s="38" t="s">
        <v>449</v>
      </c>
      <c r="B233" s="39" t="str">
        <f ca="1">VLOOKUP(A233,'Orçamento Sintético'!$A:$H,2,0)</f>
        <v xml:space="preserve"> MPDFT1551 </v>
      </c>
      <c r="C233" s="39" t="str">
        <f ca="1">VLOOKUP(A233,'Orçamento Sintético'!$A:$H,3,0)</f>
        <v>Próprio</v>
      </c>
      <c r="D233" s="97" t="str">
        <f ca="1">VLOOKUP(A233,'Orçamento Sintético'!$A:$H,4,0)</f>
        <v>Copia da SINAPI (99855) - Barra de apoio de Ø 1.1/2" (38,1mm) em tubo de aço industrial, para pintura esmalte, fixado em piso</v>
      </c>
      <c r="E233" s="39" t="str">
        <f ca="1">VLOOKUP(A233,'Orçamento Sintético'!$A:$H,5,0)</f>
        <v>M</v>
      </c>
      <c r="F233" s="40"/>
      <c r="G233" s="41"/>
      <c r="H233" s="42">
        <f>SUM(H234:H238)</f>
        <v>181.96</v>
      </c>
    </row>
    <row r="234" spans="1:8">
      <c r="A234" s="52" t="str">
        <f ca="1">VLOOKUP(B234,'Insumos e Serviços'!$A:$F,3,0)</f>
        <v>Composição</v>
      </c>
      <c r="B234" s="53" t="s">
        <v>615</v>
      </c>
      <c r="C234" s="23" t="str">
        <f ca="1">VLOOKUP(B234,'Insumos e Serviços'!$A:$F,2,0)</f>
        <v>SINAPI</v>
      </c>
      <c r="D234" s="52" t="str">
        <f ca="1">VLOOKUP(B234,'Insumos e Serviços'!$A:$F,4,0)</f>
        <v>AUXILIAR DE SERRALHEIRO COM ENCARGOS COMPLEMENTARES</v>
      </c>
      <c r="E234" s="23" t="str">
        <f ca="1">VLOOKUP(B234,'Insumos e Serviços'!$A:$F,5,0)</f>
        <v>H</v>
      </c>
      <c r="F234" s="43">
        <v>0.77800000000000002</v>
      </c>
      <c r="G234" s="18">
        <f ca="1">VLOOKUP(B234,'Insumos e Serviços'!$A:$F,6,0)</f>
        <v>20.62</v>
      </c>
      <c r="H234" s="18">
        <f>TRUNC(F234*G234,2)</f>
        <v>16.04</v>
      </c>
    </row>
    <row r="235" spans="1:8">
      <c r="A235" s="52" t="str">
        <f ca="1">VLOOKUP(B235,'Insumos e Serviços'!$A:$F,3,0)</f>
        <v>Composição</v>
      </c>
      <c r="B235" s="53" t="s">
        <v>529</v>
      </c>
      <c r="C235" s="23" t="str">
        <f ca="1">VLOOKUP(B235,'Insumos e Serviços'!$A:$F,2,0)</f>
        <v>SINAPI</v>
      </c>
      <c r="D235" s="52" t="str">
        <f ca="1">VLOOKUP(B235,'Insumos e Serviços'!$A:$F,4,0)</f>
        <v>SERRALHEIRO COM ENCARGOS COMPLEMENTARES</v>
      </c>
      <c r="E235" s="23" t="str">
        <f ca="1">VLOOKUP(B235,'Insumos e Serviços'!$A:$F,5,0)</f>
        <v>H</v>
      </c>
      <c r="F235" s="43">
        <v>0.94799999999999995</v>
      </c>
      <c r="G235" s="18">
        <f ca="1">VLOOKUP(B235,'Insumos e Serviços'!$A:$F,6,0)</f>
        <v>26.05</v>
      </c>
      <c r="H235" s="18">
        <f>TRUNC(F235*G235,2)</f>
        <v>24.69</v>
      </c>
    </row>
    <row r="236" spans="1:8" ht="22.5">
      <c r="A236" s="52" t="str">
        <f ca="1">VLOOKUP(B236,'Insumos e Serviços'!$A:$F,3,0)</f>
        <v>Insumo</v>
      </c>
      <c r="B236" s="53" t="s">
        <v>621</v>
      </c>
      <c r="C236" s="23" t="str">
        <f ca="1">VLOOKUP(B236,'Insumos e Serviços'!$A:$F,2,0)</f>
        <v>SINAPI</v>
      </c>
      <c r="D236" s="52" t="str">
        <f ca="1">VLOOKUP(B236,'Insumos e Serviços'!$A:$F,4,0)</f>
        <v>BUCHA DE NYLON SEM ABA S10, COM PARAFUSO DE 6,10 X 65 MM EM ACO ZINCADO COM ROSCA SOBERBA, CABECA CHATA E FENDA PHILLIPS</v>
      </c>
      <c r="E236" s="23" t="str">
        <f ca="1">VLOOKUP(B236,'Insumos e Serviços'!$A:$F,5,0)</f>
        <v>UN</v>
      </c>
      <c r="F236" s="43">
        <v>3.2730000000000001</v>
      </c>
      <c r="G236" s="18">
        <f ca="1">VLOOKUP(B236,'Insumos e Serviços'!$A:$F,6,0)</f>
        <v>1.1000000000000001</v>
      </c>
      <c r="H236" s="18">
        <f>TRUNC(F236*G236,2)</f>
        <v>3.6</v>
      </c>
    </row>
    <row r="237" spans="1:8">
      <c r="A237" s="52" t="str">
        <f ca="1">VLOOKUP(B237,'Insumos e Serviços'!$A:$F,3,0)</f>
        <v>Insumo</v>
      </c>
      <c r="B237" s="53" t="s">
        <v>617</v>
      </c>
      <c r="C237" s="23" t="str">
        <f ca="1">VLOOKUP(B237,'Insumos e Serviços'!$A:$F,2,0)</f>
        <v>SINAPI</v>
      </c>
      <c r="D237" s="52" t="str">
        <f ca="1">VLOOKUP(B237,'Insumos e Serviços'!$A:$F,4,0)</f>
        <v>ELETRODO REVESTIDO AWS - E6013, DIAMETRO IGUAL A 2,50 MM</v>
      </c>
      <c r="E237" s="23" t="str">
        <f ca="1">VLOOKUP(B237,'Insumos e Serviços'!$A:$F,5,0)</f>
        <v>KG</v>
      </c>
      <c r="F237" s="43">
        <v>4.0000000000000001E-3</v>
      </c>
      <c r="G237" s="18">
        <f ca="1">VLOOKUP(B237,'Insumos e Serviços'!$A:$F,6,0)</f>
        <v>34.57</v>
      </c>
      <c r="H237" s="18">
        <f>TRUNC(F237*G237,2)</f>
        <v>0.13</v>
      </c>
    </row>
    <row r="238" spans="1:8" ht="23.25" thickBot="1">
      <c r="A238" s="52" t="str">
        <f ca="1">VLOOKUP(B238,'Insumos e Serviços'!$A:$F,3,0)</f>
        <v>Insumo</v>
      </c>
      <c r="B238" s="53" t="s">
        <v>619</v>
      </c>
      <c r="C238" s="23" t="str">
        <f ca="1">VLOOKUP(B238,'Insumos e Serviços'!$A:$F,2,0)</f>
        <v>SINAPI</v>
      </c>
      <c r="D238" s="52" t="str">
        <f ca="1">VLOOKUP(B238,'Insumos e Serviços'!$A:$F,4,0)</f>
        <v>TUBO ACO GALVANIZADO COM COSTURA, CLASSE LEVE, DN 40 MM ( 1 1/2"),  E = 3,00 MM,  *3,48* KG/M (NBR 5580)</v>
      </c>
      <c r="E238" s="23" t="str">
        <f ca="1">VLOOKUP(B238,'Insumos e Serviços'!$A:$F,5,0)</f>
        <v>M</v>
      </c>
      <c r="F238" s="43">
        <v>1.97</v>
      </c>
      <c r="G238" s="18">
        <f ca="1">VLOOKUP(B238,'Insumos e Serviços'!$A:$F,6,0)</f>
        <v>69.8</v>
      </c>
      <c r="H238" s="18">
        <f>TRUNC(F238*G238,2)</f>
        <v>137.5</v>
      </c>
    </row>
    <row r="239" spans="1:8" ht="12" thickTop="1">
      <c r="A239" s="44"/>
      <c r="B239" s="45"/>
      <c r="C239" s="45"/>
      <c r="D239" s="44"/>
      <c r="E239" s="44"/>
      <c r="F239" s="44"/>
      <c r="G239" s="44"/>
      <c r="H239" s="44"/>
    </row>
    <row r="240" spans="1:8">
      <c r="A240" s="158" t="s">
        <v>452</v>
      </c>
      <c r="B240" s="159"/>
      <c r="C240" s="159"/>
      <c r="D240" s="158" t="s">
        <v>453</v>
      </c>
      <c r="E240" s="159"/>
      <c r="F240" s="160"/>
      <c r="G240" s="158"/>
      <c r="H240" s="161"/>
    </row>
    <row r="241" spans="1:8" ht="22.5">
      <c r="A241" s="38" t="s">
        <v>454</v>
      </c>
      <c r="B241" s="39" t="str">
        <f ca="1">VLOOKUP(A241,'Orçamento Sintético'!$A:$H,2,0)</f>
        <v xml:space="preserve"> MPDFT1540 </v>
      </c>
      <c r="C241" s="39" t="str">
        <f ca="1">VLOOKUP(A241,'Orçamento Sintético'!$A:$H,3,0)</f>
        <v>Próprio</v>
      </c>
      <c r="D241" s="97" t="str">
        <f ca="1">VLOOKUP(A241,'Orçamento Sintético'!$A:$H,4,0)</f>
        <v>GUIA DE BALIZAMENTO EM TUBO DE AÇO Ø 1.1/2" (38,1MM), PARA PINTURA ESMALTE, FIXADO EM CORRIMÃO</v>
      </c>
      <c r="E241" s="39" t="str">
        <f ca="1">VLOOKUP(A241,'Orçamento Sintético'!$A:$H,5,0)</f>
        <v>M</v>
      </c>
      <c r="F241" s="40"/>
      <c r="G241" s="41"/>
      <c r="H241" s="42">
        <f>SUM(H242:H245)</f>
        <v>112.67999999999999</v>
      </c>
    </row>
    <row r="242" spans="1:8">
      <c r="A242" s="52" t="str">
        <f ca="1">VLOOKUP(B242,'Insumos e Serviços'!$A:$F,3,0)</f>
        <v>Composição</v>
      </c>
      <c r="B242" s="53" t="s">
        <v>529</v>
      </c>
      <c r="C242" s="23" t="str">
        <f ca="1">VLOOKUP(B242,'Insumos e Serviços'!$A:$F,2,0)</f>
        <v>SINAPI</v>
      </c>
      <c r="D242" s="52" t="str">
        <f ca="1">VLOOKUP(B242,'Insumos e Serviços'!$A:$F,4,0)</f>
        <v>SERRALHEIRO COM ENCARGOS COMPLEMENTARES</v>
      </c>
      <c r="E242" s="23" t="str">
        <f ca="1">VLOOKUP(B242,'Insumos e Serviços'!$A:$F,5,0)</f>
        <v>H</v>
      </c>
      <c r="F242" s="43">
        <v>0.94799999999999995</v>
      </c>
      <c r="G242" s="18">
        <f ca="1">VLOOKUP(B242,'Insumos e Serviços'!$A:$F,6,0)</f>
        <v>26.05</v>
      </c>
      <c r="H242" s="18">
        <f>TRUNC(F242*G242,2)</f>
        <v>24.69</v>
      </c>
    </row>
    <row r="243" spans="1:8">
      <c r="A243" s="52" t="str">
        <f ca="1">VLOOKUP(B243,'Insumos e Serviços'!$A:$F,3,0)</f>
        <v>Composição</v>
      </c>
      <c r="B243" s="53" t="s">
        <v>615</v>
      </c>
      <c r="C243" s="23" t="str">
        <f ca="1">VLOOKUP(B243,'Insumos e Serviços'!$A:$F,2,0)</f>
        <v>SINAPI</v>
      </c>
      <c r="D243" s="52" t="str">
        <f ca="1">VLOOKUP(B243,'Insumos e Serviços'!$A:$F,4,0)</f>
        <v>AUXILIAR DE SERRALHEIRO COM ENCARGOS COMPLEMENTARES</v>
      </c>
      <c r="E243" s="23" t="str">
        <f ca="1">VLOOKUP(B243,'Insumos e Serviços'!$A:$F,5,0)</f>
        <v>H</v>
      </c>
      <c r="F243" s="43">
        <v>0.77800000000000002</v>
      </c>
      <c r="G243" s="18">
        <f ca="1">VLOOKUP(B243,'Insumos e Serviços'!$A:$F,6,0)</f>
        <v>20.62</v>
      </c>
      <c r="H243" s="18">
        <f>TRUNC(F243*G243,2)</f>
        <v>16.04</v>
      </c>
    </row>
    <row r="244" spans="1:8" ht="22.5">
      <c r="A244" s="52" t="str">
        <f ca="1">VLOOKUP(B244,'Insumos e Serviços'!$A:$F,3,0)</f>
        <v>Insumo</v>
      </c>
      <c r="B244" s="53" t="s">
        <v>619</v>
      </c>
      <c r="C244" s="23" t="str">
        <f ca="1">VLOOKUP(B244,'Insumos e Serviços'!$A:$F,2,0)</f>
        <v>SINAPI</v>
      </c>
      <c r="D244" s="52" t="str">
        <f ca="1">VLOOKUP(B244,'Insumos e Serviços'!$A:$F,4,0)</f>
        <v>TUBO ACO GALVANIZADO COM COSTURA, CLASSE LEVE, DN 40 MM ( 1 1/2"),  E = 3,00 MM,  *3,48* KG/M (NBR 5580)</v>
      </c>
      <c r="E244" s="23" t="str">
        <f ca="1">VLOOKUP(B244,'Insumos e Serviços'!$A:$F,5,0)</f>
        <v>M</v>
      </c>
      <c r="F244" s="43">
        <v>1.0289999999999999</v>
      </c>
      <c r="G244" s="18">
        <f ca="1">VLOOKUP(B244,'Insumos e Serviços'!$A:$F,6,0)</f>
        <v>69.8</v>
      </c>
      <c r="H244" s="18">
        <f>TRUNC(F244*G244,2)</f>
        <v>71.819999999999993</v>
      </c>
    </row>
    <row r="245" spans="1:8" ht="12" thickBot="1">
      <c r="A245" s="52" t="str">
        <f ca="1">VLOOKUP(B245,'Insumos e Serviços'!$A:$F,3,0)</f>
        <v>Insumo</v>
      </c>
      <c r="B245" s="53" t="s">
        <v>617</v>
      </c>
      <c r="C245" s="23" t="str">
        <f ca="1">VLOOKUP(B245,'Insumos e Serviços'!$A:$F,2,0)</f>
        <v>SINAPI</v>
      </c>
      <c r="D245" s="52" t="str">
        <f ca="1">VLOOKUP(B245,'Insumos e Serviços'!$A:$F,4,0)</f>
        <v>ELETRODO REVESTIDO AWS - E6013, DIAMETRO IGUAL A 2,50 MM</v>
      </c>
      <c r="E245" s="23" t="str">
        <f ca="1">VLOOKUP(B245,'Insumos e Serviços'!$A:$F,5,0)</f>
        <v>KG</v>
      </c>
      <c r="F245" s="43">
        <v>4.0000000000000001E-3</v>
      </c>
      <c r="G245" s="18">
        <f ca="1">VLOOKUP(B245,'Insumos e Serviços'!$A:$F,6,0)</f>
        <v>34.57</v>
      </c>
      <c r="H245" s="18">
        <f>TRUNC(F245*G245,2)</f>
        <v>0.13</v>
      </c>
    </row>
    <row r="246" spans="1:8" ht="12" thickTop="1">
      <c r="A246" s="44"/>
      <c r="B246" s="45"/>
      <c r="C246" s="45"/>
      <c r="D246" s="44"/>
      <c r="E246" s="44"/>
      <c r="F246" s="44"/>
      <c r="G246" s="44"/>
      <c r="H246" s="44"/>
    </row>
    <row r="247" spans="1:8">
      <c r="A247" s="10" t="s">
        <v>9</v>
      </c>
      <c r="B247" s="11"/>
      <c r="C247" s="11"/>
      <c r="D247" s="10" t="s">
        <v>47</v>
      </c>
      <c r="E247" s="46"/>
      <c r="F247" s="47"/>
      <c r="G247" s="10"/>
      <c r="H247" s="13"/>
    </row>
    <row r="248" spans="1:8">
      <c r="A248" s="158" t="s">
        <v>48</v>
      </c>
      <c r="B248" s="159"/>
      <c r="C248" s="159"/>
      <c r="D248" s="158" t="s">
        <v>49</v>
      </c>
      <c r="E248" s="159"/>
      <c r="F248" s="160"/>
      <c r="G248" s="158"/>
      <c r="H248" s="161"/>
    </row>
    <row r="249" spans="1:8">
      <c r="A249" s="38" t="s">
        <v>462</v>
      </c>
      <c r="B249" s="39" t="str">
        <f ca="1">VLOOKUP(A249,'Orçamento Sintético'!$A:$H,2,0)</f>
        <v xml:space="preserve"> MPDFT1582 </v>
      </c>
      <c r="C249" s="39" t="str">
        <f ca="1">VLOOKUP(A249,'Orçamento Sintético'!$A:$H,3,0)</f>
        <v>Próprio</v>
      </c>
      <c r="D249" s="97" t="str">
        <f ca="1">VLOOKUP(A249,'Orçamento Sintético'!$A:$H,4,0)</f>
        <v>Copia da SINAPI (99806) - LIMPEZA DE BRISE METÁLICO COM PANO ÚMIDO</v>
      </c>
      <c r="E249" s="39" t="str">
        <f ca="1">VLOOKUP(A249,'Orçamento Sintético'!$A:$H,5,0)</f>
        <v>m²</v>
      </c>
      <c r="F249" s="40"/>
      <c r="G249" s="41"/>
      <c r="H249" s="42">
        <f>SUM(H250)</f>
        <v>0.77</v>
      </c>
    </row>
    <row r="250" spans="1:8" ht="12" thickBot="1">
      <c r="A250" s="52" t="str">
        <f ca="1">VLOOKUP(B250,'Insumos e Serviços'!$A:$F,3,0)</f>
        <v>Composição</v>
      </c>
      <c r="B250" s="53" t="s">
        <v>500</v>
      </c>
      <c r="C250" s="23" t="str">
        <f ca="1">VLOOKUP(B250,'Insumos e Serviços'!$A:$F,2,0)</f>
        <v>SINAPI</v>
      </c>
      <c r="D250" s="52" t="str">
        <f ca="1">VLOOKUP(B250,'Insumos e Serviços'!$A:$F,4,0)</f>
        <v>SERVENTE COM ENCARGOS COMPLEMENTARES</v>
      </c>
      <c r="E250" s="23" t="str">
        <f ca="1">VLOOKUP(B250,'Insumos e Serviços'!$A:$F,5,0)</f>
        <v>H</v>
      </c>
      <c r="F250" s="43">
        <v>0.04</v>
      </c>
      <c r="G250" s="18">
        <f ca="1">VLOOKUP(B250,'Insumos e Serviços'!$A:$F,6,0)</f>
        <v>19.39</v>
      </c>
      <c r="H250" s="18">
        <f>TRUNC(F250*G250,2)</f>
        <v>0.77</v>
      </c>
    </row>
    <row r="251" spans="1:8" ht="12" thickTop="1">
      <c r="A251" s="44"/>
      <c r="B251" s="45"/>
      <c r="C251" s="45"/>
      <c r="D251" s="44"/>
      <c r="E251" s="44"/>
      <c r="F251" s="44"/>
      <c r="G251" s="44"/>
      <c r="H251" s="44"/>
    </row>
    <row r="252" spans="1:8">
      <c r="A252" s="10" t="s">
        <v>465</v>
      </c>
      <c r="B252" s="11"/>
      <c r="C252" s="11"/>
      <c r="D252" s="10" t="s">
        <v>466</v>
      </c>
      <c r="E252" s="46"/>
      <c r="F252" s="47"/>
      <c r="G252" s="10"/>
      <c r="H252" s="13"/>
    </row>
    <row r="253" spans="1:8">
      <c r="A253" s="158" t="s">
        <v>467</v>
      </c>
      <c r="B253" s="159"/>
      <c r="C253" s="159"/>
      <c r="D253" s="158" t="s">
        <v>468</v>
      </c>
      <c r="E253" s="159"/>
      <c r="F253" s="160"/>
      <c r="G253" s="158"/>
      <c r="H253" s="161"/>
    </row>
    <row r="254" spans="1:8">
      <c r="A254" s="158" t="s">
        <v>469</v>
      </c>
      <c r="B254" s="159"/>
      <c r="C254" s="159"/>
      <c r="D254" s="158" t="s">
        <v>470</v>
      </c>
      <c r="E254" s="159"/>
      <c r="F254" s="160"/>
      <c r="G254" s="158"/>
      <c r="H254" s="161"/>
    </row>
    <row r="255" spans="1:8">
      <c r="A255" s="158" t="s">
        <v>471</v>
      </c>
      <c r="B255" s="159"/>
      <c r="C255" s="159"/>
      <c r="D255" s="158" t="s">
        <v>472</v>
      </c>
      <c r="E255" s="159"/>
      <c r="F255" s="160"/>
      <c r="G255" s="158"/>
      <c r="H255" s="161"/>
    </row>
    <row r="256" spans="1:8">
      <c r="A256" s="38" t="s">
        <v>473</v>
      </c>
      <c r="B256" s="39" t="str">
        <f ca="1">VLOOKUP(A256,'Orçamento Sintético'!$A:$H,2,0)</f>
        <v xml:space="preserve"> MPDFT1510 </v>
      </c>
      <c r="C256" s="39" t="str">
        <f ca="1">VLOOKUP(A256,'Orçamento Sintético'!$A:$H,3,0)</f>
        <v>Próprio</v>
      </c>
      <c r="D256" s="97" t="str">
        <f ca="1">VLOOKUP(A256,'Orçamento Sintético'!$A:$H,4,0)</f>
        <v>Placa metálica 50x70cm, para sinalização vertical de vagas reservadas a idosos</v>
      </c>
      <c r="E256" s="39" t="str">
        <f ca="1">VLOOKUP(A256,'Orçamento Sintético'!$A:$H,5,0)</f>
        <v>un</v>
      </c>
      <c r="F256" s="40"/>
      <c r="G256" s="41"/>
      <c r="H256" s="42">
        <f>SUM(H257:H263)</f>
        <v>480.88</v>
      </c>
    </row>
    <row r="257" spans="1:8">
      <c r="A257" s="52" t="str">
        <f ca="1">VLOOKUP(B257,'Insumos e Serviços'!$A:$F,3,0)</f>
        <v>Composição</v>
      </c>
      <c r="B257" s="53" t="s">
        <v>522</v>
      </c>
      <c r="C257" s="23" t="str">
        <f ca="1">VLOOKUP(B257,'Insumos e Serviços'!$A:$F,2,0)</f>
        <v>SINAPI</v>
      </c>
      <c r="D257" s="52" t="str">
        <f ca="1">VLOOKUP(B257,'Insumos e Serviços'!$A:$F,4,0)</f>
        <v>PEDREIRO COM ENCARGOS COMPLEMENTARES</v>
      </c>
      <c r="E257" s="23" t="str">
        <f ca="1">VLOOKUP(B257,'Insumos e Serviços'!$A:$F,5,0)</f>
        <v>H</v>
      </c>
      <c r="F257" s="43">
        <v>0.5</v>
      </c>
      <c r="G257" s="18">
        <f ca="1">VLOOKUP(B257,'Insumos e Serviços'!$A:$F,6,0)</f>
        <v>26.2</v>
      </c>
      <c r="H257" s="18">
        <f t="shared" ref="H257:H263" si="5">TRUNC(F257*G257,2)</f>
        <v>13.1</v>
      </c>
    </row>
    <row r="258" spans="1:8">
      <c r="A258" s="52" t="str">
        <f ca="1">VLOOKUP(B258,'Insumos e Serviços'!$A:$F,3,0)</f>
        <v>Composição</v>
      </c>
      <c r="B258" s="53" t="s">
        <v>500</v>
      </c>
      <c r="C258" s="23" t="str">
        <f ca="1">VLOOKUP(B258,'Insumos e Serviços'!$A:$F,2,0)</f>
        <v>SINAPI</v>
      </c>
      <c r="D258" s="52" t="str">
        <f ca="1">VLOOKUP(B258,'Insumos e Serviços'!$A:$F,4,0)</f>
        <v>SERVENTE COM ENCARGOS COMPLEMENTARES</v>
      </c>
      <c r="E258" s="23" t="str">
        <f ca="1">VLOOKUP(B258,'Insumos e Serviços'!$A:$F,5,0)</f>
        <v>H</v>
      </c>
      <c r="F258" s="43">
        <v>0.2</v>
      </c>
      <c r="G258" s="18">
        <f ca="1">VLOOKUP(B258,'Insumos e Serviços'!$A:$F,6,0)</f>
        <v>19.39</v>
      </c>
      <c r="H258" s="18">
        <f t="shared" si="5"/>
        <v>3.87</v>
      </c>
    </row>
    <row r="259" spans="1:8" ht="22.5">
      <c r="A259" s="52" t="str">
        <f ca="1">VLOOKUP(B259,'Insumos e Serviços'!$A:$F,3,0)</f>
        <v>Composição</v>
      </c>
      <c r="B259" s="53" t="s">
        <v>627</v>
      </c>
      <c r="C259" s="23" t="str">
        <f ca="1">VLOOKUP(B259,'Insumos e Serviços'!$A:$F,2,0)</f>
        <v>SINAPI</v>
      </c>
      <c r="D259" s="52" t="str">
        <f ca="1">VLOOKUP(B259,'Insumos e Serviços'!$A:$F,4,0)</f>
        <v>CONCRETO FCK = 15MPA, TRAÇO 1:3,4:3,5 (EM MASSA SECA DE CIMENTO/ AREIA MÉDIA/ BRITA 1) - PREPARO MECÂNICO COM BETONEIRA 400 L. AF_05/2021</v>
      </c>
      <c r="E259" s="23" t="str">
        <f ca="1">VLOOKUP(B259,'Insumos e Serviços'!$A:$F,5,0)</f>
        <v>m³</v>
      </c>
      <c r="F259" s="43">
        <v>7.0000000000000001E-3</v>
      </c>
      <c r="G259" s="18">
        <f ca="1">VLOOKUP(B259,'Insumos e Serviços'!$A:$F,6,0)</f>
        <v>474.06</v>
      </c>
      <c r="H259" s="18">
        <f t="shared" si="5"/>
        <v>3.31</v>
      </c>
    </row>
    <row r="260" spans="1:8">
      <c r="A260" s="52" t="str">
        <f ca="1">VLOOKUP(B260,'Insumos e Serviços'!$A:$F,3,0)</f>
        <v>Composição</v>
      </c>
      <c r="B260" s="53" t="s">
        <v>629</v>
      </c>
      <c r="C260" s="23" t="str">
        <f ca="1">VLOOKUP(B260,'Insumos e Serviços'!$A:$F,2,0)</f>
        <v>SINAPI</v>
      </c>
      <c r="D260" s="52" t="str">
        <f ca="1">VLOOKUP(B260,'Insumos e Serviços'!$A:$F,4,0)</f>
        <v>SOLDADOR COM ENCARGOS COMPLEMENTARES</v>
      </c>
      <c r="E260" s="23" t="str">
        <f ca="1">VLOOKUP(B260,'Insumos e Serviços'!$A:$F,5,0)</f>
        <v>H</v>
      </c>
      <c r="F260" s="43">
        <v>0.5</v>
      </c>
      <c r="G260" s="18">
        <f ca="1">VLOOKUP(B260,'Insumos e Serviços'!$A:$F,6,0)</f>
        <v>26.87</v>
      </c>
      <c r="H260" s="18">
        <f t="shared" si="5"/>
        <v>13.43</v>
      </c>
    </row>
    <row r="261" spans="1:8">
      <c r="A261" s="52" t="str">
        <f ca="1">VLOOKUP(B261,'Insumos e Serviços'!$A:$F,3,0)</f>
        <v>Insumo</v>
      </c>
      <c r="B261" s="53" t="s">
        <v>631</v>
      </c>
      <c r="C261" s="23" t="str">
        <f ca="1">VLOOKUP(B261,'Insumos e Serviços'!$A:$F,2,0)</f>
        <v>SINAPI</v>
      </c>
      <c r="D261" s="52" t="str">
        <f ca="1">VLOOKUP(B261,'Insumos e Serviços'!$A:$F,4,0)</f>
        <v>PLACA DE SINALIZACAO EM CHAPA DE ACO NUM 16 COM PINTURA REFLETIVA</v>
      </c>
      <c r="E261" s="23" t="str">
        <f ca="1">VLOOKUP(B261,'Insumos e Serviços'!$A:$F,5,0)</f>
        <v>m²</v>
      </c>
      <c r="F261" s="43">
        <v>0.35</v>
      </c>
      <c r="G261" s="18">
        <f ca="1">VLOOKUP(B261,'Insumos e Serviços'!$A:$F,6,0)</f>
        <v>727.65</v>
      </c>
      <c r="H261" s="18">
        <f t="shared" si="5"/>
        <v>254.67</v>
      </c>
    </row>
    <row r="262" spans="1:8" ht="22.5">
      <c r="A262" s="52" t="str">
        <f ca="1">VLOOKUP(B262,'Insumos e Serviços'!$A:$F,3,0)</f>
        <v>Insumo</v>
      </c>
      <c r="B262" s="53" t="s">
        <v>619</v>
      </c>
      <c r="C262" s="23" t="str">
        <f ca="1">VLOOKUP(B262,'Insumos e Serviços'!$A:$F,2,0)</f>
        <v>SINAPI</v>
      </c>
      <c r="D262" s="52" t="str">
        <f ca="1">VLOOKUP(B262,'Insumos e Serviços'!$A:$F,4,0)</f>
        <v>TUBO ACO GALVANIZADO COM COSTURA, CLASSE LEVE, DN 40 MM ( 1 1/2"),  E = 3,00 MM,  *3,48* KG/M (NBR 5580)</v>
      </c>
      <c r="E262" s="23" t="str">
        <f ca="1">VLOOKUP(B262,'Insumos e Serviços'!$A:$F,5,0)</f>
        <v>M</v>
      </c>
      <c r="F262" s="43">
        <v>2.5</v>
      </c>
      <c r="G262" s="18">
        <f ca="1">VLOOKUP(B262,'Insumos e Serviços'!$A:$F,6,0)</f>
        <v>69.8</v>
      </c>
      <c r="H262" s="18">
        <f t="shared" si="5"/>
        <v>174.5</v>
      </c>
    </row>
    <row r="263" spans="1:8" ht="12" thickBot="1">
      <c r="A263" s="52" t="str">
        <f ca="1">VLOOKUP(B263,'Insumos e Serviços'!$A:$F,3,0)</f>
        <v>Insumo</v>
      </c>
      <c r="B263" s="53" t="s">
        <v>633</v>
      </c>
      <c r="C263" s="23" t="str">
        <f ca="1">VLOOKUP(B263,'Insumos e Serviços'!$A:$F,2,0)</f>
        <v>SINAPI</v>
      </c>
      <c r="D263" s="52" t="str">
        <f ca="1">VLOOKUP(B263,'Insumos e Serviços'!$A:$F,4,0)</f>
        <v>ELETRODO REVESTIDO AWS - E7018, DIAMETRO IGUAL A 4,00 MM</v>
      </c>
      <c r="E263" s="23" t="str">
        <f ca="1">VLOOKUP(B263,'Insumos e Serviços'!$A:$F,5,0)</f>
        <v>KG</v>
      </c>
      <c r="F263" s="43">
        <v>0.5</v>
      </c>
      <c r="G263" s="18">
        <f ca="1">VLOOKUP(B263,'Insumos e Serviços'!$A:$F,6,0)</f>
        <v>36</v>
      </c>
      <c r="H263" s="18">
        <f t="shared" si="5"/>
        <v>18</v>
      </c>
    </row>
    <row r="264" spans="1:8" ht="12" thickTop="1">
      <c r="A264" s="44"/>
      <c r="B264" s="45"/>
      <c r="C264" s="45"/>
      <c r="D264" s="44"/>
      <c r="E264" s="44"/>
      <c r="F264" s="44"/>
      <c r="G264" s="44"/>
      <c r="H264" s="44"/>
    </row>
    <row r="265" spans="1:8" ht="22.5">
      <c r="A265" s="38" t="s">
        <v>476</v>
      </c>
      <c r="B265" s="39" t="str">
        <f ca="1">VLOOKUP(A265,'Orçamento Sintético'!$A:$H,2,0)</f>
        <v xml:space="preserve"> MPDFT1511 </v>
      </c>
      <c r="C265" s="39" t="str">
        <f ca="1">VLOOKUP(A265,'Orçamento Sintético'!$A:$H,3,0)</f>
        <v>Próprio</v>
      </c>
      <c r="D265" s="97" t="str">
        <f ca="1">VLOOKUP(A265,'Orçamento Sintético'!$A:$H,4,0)</f>
        <v>Placa metálica 50x70cm, para sinalização vertical de vagas reservadas a pessoas com deficiência</v>
      </c>
      <c r="E265" s="39" t="str">
        <f ca="1">VLOOKUP(A265,'Orçamento Sintético'!$A:$H,5,0)</f>
        <v>un</v>
      </c>
      <c r="F265" s="40"/>
      <c r="G265" s="41"/>
      <c r="H265" s="42">
        <f>SUM(H266:H272)</f>
        <v>480.88</v>
      </c>
    </row>
    <row r="266" spans="1:8">
      <c r="A266" s="52" t="str">
        <f ca="1">VLOOKUP(B266,'Insumos e Serviços'!$A:$F,3,0)</f>
        <v>Composição</v>
      </c>
      <c r="B266" s="53" t="s">
        <v>522</v>
      </c>
      <c r="C266" s="23" t="str">
        <f ca="1">VLOOKUP(B266,'Insumos e Serviços'!$A:$F,2,0)</f>
        <v>SINAPI</v>
      </c>
      <c r="D266" s="52" t="str">
        <f ca="1">VLOOKUP(B266,'Insumos e Serviços'!$A:$F,4,0)</f>
        <v>PEDREIRO COM ENCARGOS COMPLEMENTARES</v>
      </c>
      <c r="E266" s="23" t="str">
        <f ca="1">VLOOKUP(B266,'Insumos e Serviços'!$A:$F,5,0)</f>
        <v>H</v>
      </c>
      <c r="F266" s="43">
        <v>0.5</v>
      </c>
      <c r="G266" s="18">
        <f ca="1">VLOOKUP(B266,'Insumos e Serviços'!$A:$F,6,0)</f>
        <v>26.2</v>
      </c>
      <c r="H266" s="18">
        <f t="shared" ref="H266:H272" si="6">TRUNC(F266*G266,2)</f>
        <v>13.1</v>
      </c>
    </row>
    <row r="267" spans="1:8">
      <c r="A267" s="52" t="str">
        <f ca="1">VLOOKUP(B267,'Insumos e Serviços'!$A:$F,3,0)</f>
        <v>Composição</v>
      </c>
      <c r="B267" s="53" t="s">
        <v>500</v>
      </c>
      <c r="C267" s="23" t="str">
        <f ca="1">VLOOKUP(B267,'Insumos e Serviços'!$A:$F,2,0)</f>
        <v>SINAPI</v>
      </c>
      <c r="D267" s="52" t="str">
        <f ca="1">VLOOKUP(B267,'Insumos e Serviços'!$A:$F,4,0)</f>
        <v>SERVENTE COM ENCARGOS COMPLEMENTARES</v>
      </c>
      <c r="E267" s="23" t="str">
        <f ca="1">VLOOKUP(B267,'Insumos e Serviços'!$A:$F,5,0)</f>
        <v>H</v>
      </c>
      <c r="F267" s="43">
        <v>0.2</v>
      </c>
      <c r="G267" s="18">
        <f ca="1">VLOOKUP(B267,'Insumos e Serviços'!$A:$F,6,0)</f>
        <v>19.39</v>
      </c>
      <c r="H267" s="18">
        <f t="shared" si="6"/>
        <v>3.87</v>
      </c>
    </row>
    <row r="268" spans="1:8" ht="22.5">
      <c r="A268" s="52" t="str">
        <f ca="1">VLOOKUP(B268,'Insumos e Serviços'!$A:$F,3,0)</f>
        <v>Composição</v>
      </c>
      <c r="B268" s="53" t="s">
        <v>627</v>
      </c>
      <c r="C268" s="23" t="str">
        <f ca="1">VLOOKUP(B268,'Insumos e Serviços'!$A:$F,2,0)</f>
        <v>SINAPI</v>
      </c>
      <c r="D268" s="52" t="str">
        <f ca="1">VLOOKUP(B268,'Insumos e Serviços'!$A:$F,4,0)</f>
        <v>CONCRETO FCK = 15MPA, TRAÇO 1:3,4:3,5 (EM MASSA SECA DE CIMENTO/ AREIA MÉDIA/ BRITA 1) - PREPARO MECÂNICO COM BETONEIRA 400 L. AF_05/2021</v>
      </c>
      <c r="E268" s="23" t="str">
        <f ca="1">VLOOKUP(B268,'Insumos e Serviços'!$A:$F,5,0)</f>
        <v>m³</v>
      </c>
      <c r="F268" s="43">
        <v>7.0000000000000001E-3</v>
      </c>
      <c r="G268" s="18">
        <f ca="1">VLOOKUP(B268,'Insumos e Serviços'!$A:$F,6,0)</f>
        <v>474.06</v>
      </c>
      <c r="H268" s="18">
        <f t="shared" si="6"/>
        <v>3.31</v>
      </c>
    </row>
    <row r="269" spans="1:8">
      <c r="A269" s="52" t="str">
        <f ca="1">VLOOKUP(B269,'Insumos e Serviços'!$A:$F,3,0)</f>
        <v>Composição</v>
      </c>
      <c r="B269" s="53" t="s">
        <v>629</v>
      </c>
      <c r="C269" s="23" t="str">
        <f ca="1">VLOOKUP(B269,'Insumos e Serviços'!$A:$F,2,0)</f>
        <v>SINAPI</v>
      </c>
      <c r="D269" s="52" t="str">
        <f ca="1">VLOOKUP(B269,'Insumos e Serviços'!$A:$F,4,0)</f>
        <v>SOLDADOR COM ENCARGOS COMPLEMENTARES</v>
      </c>
      <c r="E269" s="23" t="str">
        <f ca="1">VLOOKUP(B269,'Insumos e Serviços'!$A:$F,5,0)</f>
        <v>H</v>
      </c>
      <c r="F269" s="43">
        <v>0.5</v>
      </c>
      <c r="G269" s="18">
        <f ca="1">VLOOKUP(B269,'Insumos e Serviços'!$A:$F,6,0)</f>
        <v>26.87</v>
      </c>
      <c r="H269" s="18">
        <f t="shared" si="6"/>
        <v>13.43</v>
      </c>
    </row>
    <row r="270" spans="1:8">
      <c r="A270" s="52" t="str">
        <f ca="1">VLOOKUP(B270,'Insumos e Serviços'!$A:$F,3,0)</f>
        <v>Insumo</v>
      </c>
      <c r="B270" s="53" t="s">
        <v>631</v>
      </c>
      <c r="C270" s="23" t="str">
        <f ca="1">VLOOKUP(B270,'Insumos e Serviços'!$A:$F,2,0)</f>
        <v>SINAPI</v>
      </c>
      <c r="D270" s="52" t="str">
        <f ca="1">VLOOKUP(B270,'Insumos e Serviços'!$A:$F,4,0)</f>
        <v>PLACA DE SINALIZACAO EM CHAPA DE ACO NUM 16 COM PINTURA REFLETIVA</v>
      </c>
      <c r="E270" s="23" t="str">
        <f ca="1">VLOOKUP(B270,'Insumos e Serviços'!$A:$F,5,0)</f>
        <v>m²</v>
      </c>
      <c r="F270" s="43">
        <v>0.35</v>
      </c>
      <c r="G270" s="18">
        <f ca="1">VLOOKUP(B270,'Insumos e Serviços'!$A:$F,6,0)</f>
        <v>727.65</v>
      </c>
      <c r="H270" s="18">
        <f t="shared" si="6"/>
        <v>254.67</v>
      </c>
    </row>
    <row r="271" spans="1:8" ht="22.5">
      <c r="A271" s="52" t="str">
        <f ca="1">VLOOKUP(B271,'Insumos e Serviços'!$A:$F,3,0)</f>
        <v>Insumo</v>
      </c>
      <c r="B271" s="53" t="s">
        <v>619</v>
      </c>
      <c r="C271" s="23" t="str">
        <f ca="1">VLOOKUP(B271,'Insumos e Serviços'!$A:$F,2,0)</f>
        <v>SINAPI</v>
      </c>
      <c r="D271" s="52" t="str">
        <f ca="1">VLOOKUP(B271,'Insumos e Serviços'!$A:$F,4,0)</f>
        <v>TUBO ACO GALVANIZADO COM COSTURA, CLASSE LEVE, DN 40 MM ( 1 1/2"),  E = 3,00 MM,  *3,48* KG/M (NBR 5580)</v>
      </c>
      <c r="E271" s="23" t="str">
        <f ca="1">VLOOKUP(B271,'Insumos e Serviços'!$A:$F,5,0)</f>
        <v>M</v>
      </c>
      <c r="F271" s="43">
        <v>2.5</v>
      </c>
      <c r="G271" s="18">
        <f ca="1">VLOOKUP(B271,'Insumos e Serviços'!$A:$F,6,0)</f>
        <v>69.8</v>
      </c>
      <c r="H271" s="18">
        <f t="shared" si="6"/>
        <v>174.5</v>
      </c>
    </row>
    <row r="272" spans="1:8" ht="12" thickBot="1">
      <c r="A272" s="52" t="str">
        <f ca="1">VLOOKUP(B272,'Insumos e Serviços'!$A:$F,3,0)</f>
        <v>Insumo</v>
      </c>
      <c r="B272" s="53" t="s">
        <v>633</v>
      </c>
      <c r="C272" s="23" t="str">
        <f ca="1">VLOOKUP(B272,'Insumos e Serviços'!$A:$F,2,0)</f>
        <v>SINAPI</v>
      </c>
      <c r="D272" s="52" t="str">
        <f ca="1">VLOOKUP(B272,'Insumos e Serviços'!$A:$F,4,0)</f>
        <v>ELETRODO REVESTIDO AWS - E7018, DIAMETRO IGUAL A 4,00 MM</v>
      </c>
      <c r="E272" s="23" t="str">
        <f ca="1">VLOOKUP(B272,'Insumos e Serviços'!$A:$F,5,0)</f>
        <v>KG</v>
      </c>
      <c r="F272" s="43">
        <v>0.5</v>
      </c>
      <c r="G272" s="18">
        <f ca="1">VLOOKUP(B272,'Insumos e Serviços'!$A:$F,6,0)</f>
        <v>36</v>
      </c>
      <c r="H272" s="18">
        <f t="shared" si="6"/>
        <v>18</v>
      </c>
    </row>
    <row r="273" spans="1:8" ht="12" thickTop="1">
      <c r="A273" s="44"/>
      <c r="B273" s="45"/>
      <c r="C273" s="45"/>
      <c r="D273" s="44"/>
      <c r="E273" s="44"/>
      <c r="F273" s="44"/>
      <c r="G273" s="44"/>
      <c r="H273" s="44"/>
    </row>
    <row r="274" spans="1:8">
      <c r="A274" s="10" t="s">
        <v>479</v>
      </c>
      <c r="B274" s="11"/>
      <c r="C274" s="11"/>
      <c r="D274" s="10" t="s">
        <v>480</v>
      </c>
      <c r="E274" s="46"/>
      <c r="F274" s="47"/>
      <c r="G274" s="10"/>
      <c r="H274" s="13"/>
    </row>
    <row r="275" spans="1:8">
      <c r="A275" s="158" t="s">
        <v>481</v>
      </c>
      <c r="B275" s="159"/>
      <c r="C275" s="159"/>
      <c r="D275" s="158" t="s">
        <v>482</v>
      </c>
      <c r="E275" s="159"/>
      <c r="F275" s="160"/>
      <c r="G275" s="158"/>
      <c r="H275" s="161"/>
    </row>
    <row r="276" spans="1:8">
      <c r="A276" s="38" t="s">
        <v>483</v>
      </c>
      <c r="B276" s="39" t="str">
        <f ca="1">VLOOKUP(A276,'Orçamento Sintético'!$A:$H,2,0)</f>
        <v xml:space="preserve"> MPDFT1524 </v>
      </c>
      <c r="C276" s="39" t="str">
        <f ca="1">VLOOKUP(A276,'Orçamento Sintético'!$A:$H,3,0)</f>
        <v>Próprio</v>
      </c>
      <c r="D276" s="97" t="str">
        <f ca="1">VLOOKUP(A276,'Orçamento Sintético'!$A:$H,4,0)</f>
        <v>Ventilação do caixão perdido com tubos de PVC e tela anti-inseto</v>
      </c>
      <c r="E276" s="39" t="str">
        <f ca="1">VLOOKUP(A276,'Orçamento Sintético'!$A:$H,5,0)</f>
        <v>UN</v>
      </c>
      <c r="F276" s="40"/>
      <c r="G276" s="41"/>
      <c r="H276" s="42">
        <f>SUM(H277:H282)</f>
        <v>50.22</v>
      </c>
    </row>
    <row r="277" spans="1:8">
      <c r="A277" s="52" t="str">
        <f ca="1">VLOOKUP(B277,'Insumos e Serviços'!$A:$F,3,0)</f>
        <v>Composição</v>
      </c>
      <c r="B277" s="53" t="s">
        <v>502</v>
      </c>
      <c r="C277" s="23" t="str">
        <f ca="1">VLOOKUP(B277,'Insumos e Serviços'!$A:$F,2,0)</f>
        <v>SINAPI</v>
      </c>
      <c r="D277" s="52" t="str">
        <f ca="1">VLOOKUP(B277,'Insumos e Serviços'!$A:$F,4,0)</f>
        <v>AUXILIAR DE ENCANADOR OU BOMBEIRO HIDRÁULICO COM ENCARGOS COMPLEMENTARES</v>
      </c>
      <c r="E277" s="23" t="str">
        <f ca="1">VLOOKUP(B277,'Insumos e Serviços'!$A:$F,5,0)</f>
        <v>H</v>
      </c>
      <c r="F277" s="43">
        <v>0.01</v>
      </c>
      <c r="G277" s="18">
        <f ca="1">VLOOKUP(B277,'Insumos e Serviços'!$A:$F,6,0)</f>
        <v>20.100000000000001</v>
      </c>
      <c r="H277" s="18">
        <f t="shared" ref="H277:H282" si="7">TRUNC(F277*G277,2)</f>
        <v>0.2</v>
      </c>
    </row>
    <row r="278" spans="1:8">
      <c r="A278" s="52" t="str">
        <f ca="1">VLOOKUP(B278,'Insumos e Serviços'!$A:$F,3,0)</f>
        <v>Composição</v>
      </c>
      <c r="B278" s="53" t="s">
        <v>504</v>
      </c>
      <c r="C278" s="23" t="str">
        <f ca="1">VLOOKUP(B278,'Insumos e Serviços'!$A:$F,2,0)</f>
        <v>SINAPI</v>
      </c>
      <c r="D278" s="52" t="str">
        <f ca="1">VLOOKUP(B278,'Insumos e Serviços'!$A:$F,4,0)</f>
        <v>ENCANADOR OU BOMBEIRO HIDRÁULICO COM ENCARGOS COMPLEMENTARES</v>
      </c>
      <c r="E278" s="23" t="str">
        <f ca="1">VLOOKUP(B278,'Insumos e Serviços'!$A:$F,5,0)</f>
        <v>H</v>
      </c>
      <c r="F278" s="43">
        <v>0.01</v>
      </c>
      <c r="G278" s="18">
        <f ca="1">VLOOKUP(B278,'Insumos e Serviços'!$A:$F,6,0)</f>
        <v>25.58</v>
      </c>
      <c r="H278" s="18">
        <f t="shared" si="7"/>
        <v>0.25</v>
      </c>
    </row>
    <row r="279" spans="1:8" ht="33.75">
      <c r="A279" s="52" t="str">
        <f ca="1">VLOOKUP(B279,'Insumos e Serviços'!$A:$F,3,0)</f>
        <v>Composição</v>
      </c>
      <c r="B279" s="53" t="s">
        <v>635</v>
      </c>
      <c r="C279" s="23" t="str">
        <f ca="1">VLOOKUP(B279,'Insumos e Serviços'!$A:$F,2,0)</f>
        <v>SINAPI</v>
      </c>
      <c r="D279" s="52" t="str">
        <f ca="1">VLOOKUP(B279,'Insumos e Serviços'!$A:$F,4,0)</f>
        <v>JOELHO 90 GRAUS, PVC, SERIE NORMAL, ESGOTO PREDIAL, DN 100 MM, JUNTA ELÁSTICA, FORNECIDO E INSTALADO EM PRUMADA DE ESGOTO SANITÁRIO OU VENTILAÇÃO. AF_12/2014</v>
      </c>
      <c r="E279" s="23" t="str">
        <f ca="1">VLOOKUP(B279,'Insumos e Serviços'!$A:$F,5,0)</f>
        <v>UN</v>
      </c>
      <c r="F279" s="43">
        <v>1</v>
      </c>
      <c r="G279" s="18">
        <f ca="1">VLOOKUP(B279,'Insumos e Serviços'!$A:$F,6,0)</f>
        <v>21.32</v>
      </c>
      <c r="H279" s="18">
        <f t="shared" si="7"/>
        <v>21.32</v>
      </c>
    </row>
    <row r="280" spans="1:8" ht="22.5">
      <c r="A280" s="52" t="str">
        <f ca="1">VLOOKUP(B280,'Insumos e Serviços'!$A:$F,3,0)</f>
        <v>Composição</v>
      </c>
      <c r="B280" s="53" t="s">
        <v>637</v>
      </c>
      <c r="C280" s="23" t="str">
        <f ca="1">VLOOKUP(B280,'Insumos e Serviços'!$A:$F,2,0)</f>
        <v>SINAPI</v>
      </c>
      <c r="D280" s="52" t="str">
        <f ca="1">VLOOKUP(B280,'Insumos e Serviços'!$A:$F,4,0)</f>
        <v>TUBO PVC, SERIE NORMAL, ESGOTO PREDIAL, DN 100 MM, FORNECIDO E INSTALADO EM PRUMADA DE ESGOTO SANITÁRIO OU VENTILAÇÃO. AF_12/2014</v>
      </c>
      <c r="E280" s="23" t="str">
        <f ca="1">VLOOKUP(B280,'Insumos e Serviços'!$A:$F,5,0)</f>
        <v>M</v>
      </c>
      <c r="F280" s="43">
        <v>0.41</v>
      </c>
      <c r="G280" s="18">
        <f ca="1">VLOOKUP(B280,'Insumos e Serviços'!$A:$F,6,0)</f>
        <v>30.01</v>
      </c>
      <c r="H280" s="18">
        <f t="shared" si="7"/>
        <v>12.3</v>
      </c>
    </row>
    <row r="281" spans="1:8">
      <c r="A281" s="52" t="str">
        <f ca="1">VLOOKUP(B281,'Insumos e Serviços'!$A:$F,3,0)</f>
        <v>Insumo</v>
      </c>
      <c r="B281" s="53" t="s">
        <v>639</v>
      </c>
      <c r="C281" s="23" t="str">
        <f ca="1">VLOOKUP(B281,'Insumos e Serviços'!$A:$F,2,0)</f>
        <v>Próprio</v>
      </c>
      <c r="D281" s="52" t="str">
        <f ca="1">VLOOKUP(B281,'Insumos e Serviços'!$A:$F,4,0)</f>
        <v>Tela arame galvanizado mosqueteira contra insetos</v>
      </c>
      <c r="E281" s="23" t="str">
        <f ca="1">VLOOKUP(B281,'Insumos e Serviços'!$A:$F,5,0)</f>
        <v>m²</v>
      </c>
      <c r="F281" s="43">
        <v>0.02</v>
      </c>
      <c r="G281" s="18">
        <f ca="1">VLOOKUP(B281,'Insumos e Serviços'!$A:$F,6,0)</f>
        <v>562.05999999999995</v>
      </c>
      <c r="H281" s="18">
        <f t="shared" si="7"/>
        <v>11.24</v>
      </c>
    </row>
    <row r="282" spans="1:8" ht="23.25" thickBot="1">
      <c r="A282" s="52" t="str">
        <f ca="1">VLOOKUP(B282,'Insumos e Serviços'!$A:$F,3,0)</f>
        <v>Insumo</v>
      </c>
      <c r="B282" s="53" t="s">
        <v>641</v>
      </c>
      <c r="C282" s="23" t="str">
        <f ca="1">VLOOKUP(B282,'Insumos e Serviços'!$A:$F,2,0)</f>
        <v>SINAPI</v>
      </c>
      <c r="D282" s="52" t="str">
        <f ca="1">VLOOKUP(B282,'Insumos e Serviços'!$A:$F,4,0)</f>
        <v>ABRACADEIRA PVC, PARA CALHA PLUVIAL, DIAMETRO ENTRE 80 E 100 MM, PARA DRENAGEM PREDIAL</v>
      </c>
      <c r="E282" s="23" t="str">
        <f ca="1">VLOOKUP(B282,'Insumos e Serviços'!$A:$F,5,0)</f>
        <v>UN</v>
      </c>
      <c r="F282" s="43">
        <v>1</v>
      </c>
      <c r="G282" s="18">
        <f ca="1">VLOOKUP(B282,'Insumos e Serviços'!$A:$F,6,0)</f>
        <v>4.91</v>
      </c>
      <c r="H282" s="18">
        <f t="shared" si="7"/>
        <v>4.91</v>
      </c>
    </row>
    <row r="283" spans="1:8" ht="12" thickTop="1">
      <c r="A283" s="44"/>
      <c r="B283" s="45"/>
      <c r="C283" s="45"/>
      <c r="D283" s="44"/>
      <c r="E283" s="44"/>
      <c r="F283" s="44"/>
      <c r="G283" s="44"/>
      <c r="H283" s="44"/>
    </row>
    <row r="284" spans="1:8">
      <c r="A284" s="10" t="s">
        <v>486</v>
      </c>
      <c r="B284" s="11"/>
      <c r="C284" s="11"/>
      <c r="D284" s="10" t="s">
        <v>487</v>
      </c>
      <c r="E284" s="46"/>
      <c r="F284" s="47"/>
      <c r="G284" s="10"/>
      <c r="H284" s="13"/>
    </row>
    <row r="285" spans="1:8">
      <c r="A285" s="158" t="s">
        <v>488</v>
      </c>
      <c r="B285" s="159"/>
      <c r="C285" s="159"/>
      <c r="D285" s="158" t="s">
        <v>489</v>
      </c>
      <c r="E285" s="159"/>
      <c r="F285" s="160"/>
      <c r="G285" s="158"/>
      <c r="H285" s="161"/>
    </row>
    <row r="286" spans="1:8">
      <c r="A286" s="158" t="s">
        <v>490</v>
      </c>
      <c r="B286" s="159"/>
      <c r="C286" s="159"/>
      <c r="D286" s="158" t="s">
        <v>491</v>
      </c>
      <c r="E286" s="159"/>
      <c r="F286" s="160"/>
      <c r="G286" s="158"/>
      <c r="H286" s="161"/>
    </row>
    <row r="287" spans="1:8">
      <c r="A287" s="158" t="s">
        <v>492</v>
      </c>
      <c r="B287" s="159"/>
      <c r="C287" s="159"/>
      <c r="D287" s="158" t="s">
        <v>493</v>
      </c>
      <c r="E287" s="159"/>
      <c r="F287" s="160"/>
      <c r="G287" s="158"/>
      <c r="H287" s="161"/>
    </row>
    <row r="288" spans="1:8">
      <c r="A288" s="38" t="s">
        <v>494</v>
      </c>
      <c r="B288" s="39" t="str">
        <f ca="1">VLOOKUP(A288,'Orçamento Sintético'!$A:$H,2,0)</f>
        <v xml:space="preserve"> MPDFT1515 </v>
      </c>
      <c r="C288" s="39" t="str">
        <f ca="1">VLOOKUP(A288,'Orçamento Sintético'!$A:$H,3,0)</f>
        <v>Próprio</v>
      </c>
      <c r="D288" s="97" t="str">
        <f ca="1">VLOOKUP(A288,'Orçamento Sintético'!$A:$H,4,0)</f>
        <v>Copia da SINAPI (97590) - REINSTALAÇÃO DE LUMINÁRIA</v>
      </c>
      <c r="E288" s="39" t="str">
        <f ca="1">VLOOKUP(A288,'Orçamento Sintético'!$A:$H,5,0)</f>
        <v>UN</v>
      </c>
      <c r="F288" s="40"/>
      <c r="G288" s="41"/>
      <c r="H288" s="42">
        <f>SUM(H289:H290)</f>
        <v>18.72</v>
      </c>
    </row>
    <row r="289" spans="1:8">
      <c r="A289" s="52" t="str">
        <f ca="1">VLOOKUP(B289,'Insumos e Serviços'!$A:$F,3,0)</f>
        <v>Composição</v>
      </c>
      <c r="B289" s="53" t="s">
        <v>643</v>
      </c>
      <c r="C289" s="23" t="str">
        <f ca="1">VLOOKUP(B289,'Insumos e Serviços'!$A:$F,2,0)</f>
        <v>SINAPI</v>
      </c>
      <c r="D289" s="52" t="str">
        <f ca="1">VLOOKUP(B289,'Insumos e Serviços'!$A:$F,4,0)</f>
        <v>AUXILIAR DE ELETRICISTA COM ENCARGOS COMPLEMENTARES</v>
      </c>
      <c r="E289" s="23" t="str">
        <f ca="1">VLOOKUP(B289,'Insumos e Serviços'!$A:$F,5,0)</f>
        <v>H</v>
      </c>
      <c r="F289" s="43">
        <v>0.22309999999999999</v>
      </c>
      <c r="G289" s="18">
        <f ca="1">VLOOKUP(B289,'Insumos e Serviços'!$A:$F,6,0)</f>
        <v>20.43</v>
      </c>
      <c r="H289" s="18">
        <f>TRUNC(F289*G289,2)</f>
        <v>4.55</v>
      </c>
    </row>
    <row r="290" spans="1:8">
      <c r="A290" s="52" t="str">
        <f ca="1">VLOOKUP(B290,'Insumos e Serviços'!$A:$F,3,0)</f>
        <v>Composição</v>
      </c>
      <c r="B290" s="53" t="s">
        <v>533</v>
      </c>
      <c r="C290" s="23" t="str">
        <f ca="1">VLOOKUP(B290,'Insumos e Serviços'!$A:$F,2,0)</f>
        <v>SINAPI</v>
      </c>
      <c r="D290" s="52" t="str">
        <f ca="1">VLOOKUP(B290,'Insumos e Serviços'!$A:$F,4,0)</f>
        <v>ELETRICISTA COM ENCARGOS COMPLEMENTARES</v>
      </c>
      <c r="E290" s="23" t="str">
        <f ca="1">VLOOKUP(B290,'Insumos e Serviços'!$A:$F,5,0)</f>
        <v>H</v>
      </c>
      <c r="F290" s="43">
        <v>0.53549999999999998</v>
      </c>
      <c r="G290" s="18">
        <f ca="1">VLOOKUP(B290,'Insumos e Serviços'!$A:$F,6,0)</f>
        <v>26.47</v>
      </c>
      <c r="H290" s="18">
        <f>TRUNC(F290*G290,2)</f>
        <v>14.17</v>
      </c>
    </row>
  </sheetData>
  <sheetCalcPr fullCalcOnLoad="1"/>
  <mergeCells count="13">
    <mergeCell ref="G1:H1"/>
    <mergeCell ref="E2:F2"/>
    <mergeCell ref="G2:H2"/>
    <mergeCell ref="A2:B2"/>
    <mergeCell ref="G4:H4"/>
    <mergeCell ref="A7:H7"/>
    <mergeCell ref="A4:B4"/>
    <mergeCell ref="C4:D4"/>
    <mergeCell ref="E4:F4"/>
    <mergeCell ref="A6:B6"/>
    <mergeCell ref="C6:D6"/>
    <mergeCell ref="E6:F6"/>
    <mergeCell ref="G6:H6"/>
  </mergeCells>
  <phoneticPr fontId="12" type="noConversion"/>
  <printOptions horizontalCentered="1"/>
  <pageMargins left="0.51181102362204722" right="0.51181102362204722" top="0.78740157480314965" bottom="0.78740157480314965" header="0.51181102362204722" footer="0.51181102362204722"/>
  <pageSetup paperSize="9" scale="59" firstPageNumber="0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9"/>
  <sheetViews>
    <sheetView showGridLines="0" showOutlineSymbols="0" zoomScaleNormal="100" workbookViewId="0">
      <selection activeCell="E14" sqref="E14"/>
    </sheetView>
  </sheetViews>
  <sheetFormatPr defaultRowHeight="11.25"/>
  <cols>
    <col min="1" max="1" width="12" style="30" customWidth="1"/>
    <col min="2" max="2" width="10" style="30" customWidth="1"/>
    <col min="3" max="3" width="11.125" style="30" customWidth="1"/>
    <col min="4" max="4" width="60" style="1" customWidth="1"/>
    <col min="5" max="5" width="12" style="1" customWidth="1"/>
    <col min="6" max="6" width="13" style="101" customWidth="1"/>
    <col min="7" max="16384" width="9" style="1"/>
  </cols>
  <sheetData>
    <row r="1" spans="1:6" ht="15" customHeight="1">
      <c r="A1" s="121" t="str">
        <f ca="1">'Orçamento Sintético'!A1:A2</f>
        <v>P. Execução:</v>
      </c>
      <c r="B1" s="128"/>
      <c r="C1" s="121" t="str">
        <f ca="1">'Orçamento Sintético'!C1</f>
        <v>Licitação:</v>
      </c>
      <c r="D1" s="134" t="str">
        <f ca="1">'Orçamento Sintético'!D1</f>
        <v>Objeto: Recuperação das coberturas no edifício das Promotorias de Justiça de Samambaia</v>
      </c>
      <c r="E1" s="121" t="str">
        <f ca="1">'Orçamento Sintético'!E1</f>
        <v>Data:</v>
      </c>
      <c r="F1" s="140"/>
    </row>
    <row r="2" spans="1:6" ht="15" customHeight="1">
      <c r="A2" s="204" t="str">
        <f ca="1">'Orçamento Sintético'!A2:B2</f>
        <v>A</v>
      </c>
      <c r="B2" s="204">
        <f ca="1">'Orçamento Sintético'!B2</f>
        <v>0</v>
      </c>
      <c r="C2" s="126" t="str">
        <f ca="1">'Orçamento Sintético'!C2:D2</f>
        <v>B</v>
      </c>
      <c r="D2" s="135" t="str">
        <f ca="1">'Orçamento Sintético'!D2</f>
        <v>Local: Quadra 302, conjunto 1, Samambaia Sul, PJ de Samambaia, Brasília-DF</v>
      </c>
      <c r="E2" s="212">
        <f ca="1">'Orçamento Sintético'!E2:F2</f>
        <v>1</v>
      </c>
      <c r="F2" s="212"/>
    </row>
    <row r="3" spans="1:6" ht="15" customHeight="1">
      <c r="A3" s="137" t="str">
        <f ca="1">'Orçamento Sintético'!A3:B3</f>
        <v>P. Validade:</v>
      </c>
      <c r="B3" s="142"/>
      <c r="C3" s="137" t="str">
        <f ca="1">'Orçamento Sintético'!C3:D3</f>
        <v>Razão Social:</v>
      </c>
      <c r="D3" s="140"/>
      <c r="E3" s="121" t="str">
        <f ca="1">'Orçamento Sintético'!E3</f>
        <v>Telefone:</v>
      </c>
      <c r="F3" s="140"/>
    </row>
    <row r="4" spans="1:6" ht="15" customHeight="1">
      <c r="A4" s="204" t="str">
        <f ca="1">'Orçamento Sintético'!A4:B4</f>
        <v>C</v>
      </c>
      <c r="B4" s="204"/>
      <c r="C4" s="208" t="str">
        <f ca="1">'Orçamento Sintético'!C4:D4</f>
        <v>D</v>
      </c>
      <c r="D4" s="208"/>
      <c r="E4" s="208" t="str">
        <f ca="1">'Orçamento Sintético'!E4:F4</f>
        <v>E</v>
      </c>
      <c r="F4" s="208"/>
    </row>
    <row r="5" spans="1:6" ht="15" customHeight="1">
      <c r="A5" s="121" t="str">
        <f ca="1">'Orçamento Sintético'!A5</f>
        <v>P. Garantia:</v>
      </c>
      <c r="B5" s="128"/>
      <c r="C5" s="121" t="str">
        <f ca="1">'Orçamento Sintético'!C5</f>
        <v>CNPJ:</v>
      </c>
      <c r="D5" s="140"/>
      <c r="E5" s="121" t="str">
        <f ca="1">'Orçamento Sintético'!E5</f>
        <v>E-mail:</v>
      </c>
      <c r="F5" s="140"/>
    </row>
    <row r="6" spans="1:6" ht="15" customHeight="1">
      <c r="A6" s="204" t="str">
        <f ca="1">'Orçamento Sintético'!A6:B6</f>
        <v>F</v>
      </c>
      <c r="B6" s="204"/>
      <c r="C6" s="208" t="str">
        <f ca="1">'Orçamento Sintético'!C6:D6</f>
        <v>G</v>
      </c>
      <c r="D6" s="208"/>
      <c r="E6" s="208" t="str">
        <f ca="1">'Orçamento Sintético'!E6:F6</f>
        <v>H</v>
      </c>
      <c r="F6" s="208"/>
    </row>
    <row r="7" spans="1:6" ht="14.1" customHeight="1">
      <c r="A7" s="213" t="s">
        <v>58</v>
      </c>
      <c r="B7" s="213"/>
      <c r="C7" s="213"/>
      <c r="D7" s="213"/>
      <c r="E7" s="213"/>
      <c r="F7" s="213"/>
    </row>
    <row r="8" spans="1:6" ht="14.1" customHeight="1">
      <c r="A8" s="55" t="s">
        <v>14</v>
      </c>
      <c r="B8" s="55" t="s">
        <v>15</v>
      </c>
      <c r="C8" s="55" t="s">
        <v>59</v>
      </c>
      <c r="D8" s="55" t="s">
        <v>3</v>
      </c>
      <c r="E8" s="55" t="s">
        <v>16</v>
      </c>
      <c r="F8" s="55" t="s">
        <v>779</v>
      </c>
    </row>
    <row r="9" spans="1:6">
      <c r="A9" s="56" t="s">
        <v>598</v>
      </c>
      <c r="B9" s="56" t="s">
        <v>21</v>
      </c>
      <c r="C9" s="23" t="s">
        <v>60</v>
      </c>
      <c r="D9" s="98" t="s">
        <v>599</v>
      </c>
      <c r="E9" s="56" t="s">
        <v>57</v>
      </c>
      <c r="F9" s="99">
        <v>25.81</v>
      </c>
    </row>
    <row r="10" spans="1:6" ht="22.5">
      <c r="A10" s="56" t="s">
        <v>602</v>
      </c>
      <c r="B10" s="56" t="s">
        <v>21</v>
      </c>
      <c r="C10" s="23" t="s">
        <v>60</v>
      </c>
      <c r="D10" s="98" t="s">
        <v>659</v>
      </c>
      <c r="E10" s="56" t="s">
        <v>585</v>
      </c>
      <c r="F10" s="197">
        <v>112.69</v>
      </c>
    </row>
    <row r="11" spans="1:6">
      <c r="A11" s="56" t="s">
        <v>54</v>
      </c>
      <c r="B11" s="56" t="s">
        <v>21</v>
      </c>
      <c r="C11" s="23" t="s">
        <v>60</v>
      </c>
      <c r="D11" s="98" t="s">
        <v>61</v>
      </c>
      <c r="E11" s="56" t="s">
        <v>62</v>
      </c>
      <c r="F11" s="99" t="s">
        <v>647</v>
      </c>
    </row>
    <row r="12" spans="1:6" ht="14.1" customHeight="1">
      <c r="A12" s="56" t="s">
        <v>510</v>
      </c>
      <c r="B12" s="56" t="s">
        <v>21</v>
      </c>
      <c r="C12" s="23" t="s">
        <v>60</v>
      </c>
      <c r="D12" s="98" t="s">
        <v>511</v>
      </c>
      <c r="E12" s="56" t="s">
        <v>46</v>
      </c>
      <c r="F12" s="99">
        <v>0.54</v>
      </c>
    </row>
    <row r="13" spans="1:6" ht="14.1" customHeight="1">
      <c r="A13" s="56" t="s">
        <v>600</v>
      </c>
      <c r="B13" s="56" t="s">
        <v>21</v>
      </c>
      <c r="C13" s="23" t="s">
        <v>60</v>
      </c>
      <c r="D13" s="98" t="s">
        <v>601</v>
      </c>
      <c r="E13" s="56" t="s">
        <v>57</v>
      </c>
      <c r="F13" s="99">
        <v>6.19</v>
      </c>
    </row>
    <row r="14" spans="1:6" ht="22.5">
      <c r="A14" s="56" t="s">
        <v>574</v>
      </c>
      <c r="B14" s="56" t="s">
        <v>21</v>
      </c>
      <c r="C14" s="23" t="s">
        <v>60</v>
      </c>
      <c r="D14" s="98" t="s">
        <v>575</v>
      </c>
      <c r="E14" s="56" t="s">
        <v>46</v>
      </c>
      <c r="F14" s="99">
        <v>59.93</v>
      </c>
    </row>
    <row r="15" spans="1:6" ht="14.1" customHeight="1">
      <c r="A15" s="56" t="s">
        <v>639</v>
      </c>
      <c r="B15" s="56" t="s">
        <v>21</v>
      </c>
      <c r="C15" s="23" t="s">
        <v>60</v>
      </c>
      <c r="D15" s="98" t="s">
        <v>640</v>
      </c>
      <c r="E15" s="56" t="s">
        <v>46</v>
      </c>
      <c r="F15" s="99">
        <v>562.05999999999995</v>
      </c>
    </row>
    <row r="16" spans="1:6" ht="33.75">
      <c r="A16" s="56" t="s">
        <v>554</v>
      </c>
      <c r="B16" s="56" t="s">
        <v>21</v>
      </c>
      <c r="C16" s="23" t="s">
        <v>60</v>
      </c>
      <c r="D16" s="98" t="s">
        <v>657</v>
      </c>
      <c r="E16" s="56" t="s">
        <v>46</v>
      </c>
      <c r="F16" s="99">
        <v>253.27</v>
      </c>
    </row>
    <row r="17" spans="1:6" ht="22.5">
      <c r="A17" s="56" t="s">
        <v>546</v>
      </c>
      <c r="B17" s="56" t="s">
        <v>21</v>
      </c>
      <c r="C17" s="23" t="s">
        <v>60</v>
      </c>
      <c r="D17" s="98" t="s">
        <v>547</v>
      </c>
      <c r="E17" s="56" t="s">
        <v>57</v>
      </c>
      <c r="F17" s="99">
        <v>2.67</v>
      </c>
    </row>
    <row r="18" spans="1:6" ht="22.5">
      <c r="A18" s="56" t="s">
        <v>548</v>
      </c>
      <c r="B18" s="56" t="s">
        <v>21</v>
      </c>
      <c r="C18" s="23" t="s">
        <v>60</v>
      </c>
      <c r="D18" s="98" t="s">
        <v>549</v>
      </c>
      <c r="E18" s="56" t="s">
        <v>57</v>
      </c>
      <c r="F18" s="99">
        <v>0.86</v>
      </c>
    </row>
    <row r="19" spans="1:6" ht="14.1" customHeight="1">
      <c r="A19" s="56" t="s">
        <v>623</v>
      </c>
      <c r="B19" s="56" t="s">
        <v>21</v>
      </c>
      <c r="C19" s="23" t="s">
        <v>60</v>
      </c>
      <c r="D19" s="98" t="s">
        <v>624</v>
      </c>
      <c r="E19" s="56" t="s">
        <v>23</v>
      </c>
      <c r="F19" s="197">
        <v>7.74</v>
      </c>
    </row>
    <row r="20" spans="1:6" ht="14.1" customHeight="1">
      <c r="A20" s="56" t="s">
        <v>625</v>
      </c>
      <c r="B20" s="56" t="s">
        <v>21</v>
      </c>
      <c r="C20" s="23" t="s">
        <v>60</v>
      </c>
      <c r="D20" s="98" t="s">
        <v>626</v>
      </c>
      <c r="E20" s="56" t="s">
        <v>23</v>
      </c>
      <c r="F20" s="197">
        <v>29.44</v>
      </c>
    </row>
    <row r="21" spans="1:6" ht="45">
      <c r="A21" s="56" t="s">
        <v>544</v>
      </c>
      <c r="B21" s="56" t="s">
        <v>21</v>
      </c>
      <c r="C21" s="23" t="s">
        <v>60</v>
      </c>
      <c r="D21" s="98" t="s">
        <v>545</v>
      </c>
      <c r="E21" s="56" t="s">
        <v>46</v>
      </c>
      <c r="F21" s="99">
        <v>785.1</v>
      </c>
    </row>
    <row r="22" spans="1:6">
      <c r="A22" s="56" t="s">
        <v>508</v>
      </c>
      <c r="B22" s="56" t="s">
        <v>21</v>
      </c>
      <c r="C22" s="23" t="s">
        <v>60</v>
      </c>
      <c r="D22" s="98" t="s">
        <v>509</v>
      </c>
      <c r="E22" s="56" t="s">
        <v>23</v>
      </c>
      <c r="F22" s="99">
        <v>712.29</v>
      </c>
    </row>
    <row r="23" spans="1:6">
      <c r="A23" s="56" t="s">
        <v>583</v>
      </c>
      <c r="B23" s="56" t="s">
        <v>21</v>
      </c>
      <c r="C23" s="23" t="s">
        <v>60</v>
      </c>
      <c r="D23" s="98" t="s">
        <v>584</v>
      </c>
      <c r="E23" s="56" t="s">
        <v>585</v>
      </c>
      <c r="F23" s="99">
        <v>24.04</v>
      </c>
    </row>
    <row r="24" spans="1:6" ht="33.75">
      <c r="A24" s="56" t="s">
        <v>576</v>
      </c>
      <c r="B24" s="56" t="s">
        <v>21</v>
      </c>
      <c r="C24" s="23" t="s">
        <v>60</v>
      </c>
      <c r="D24" s="98" t="s">
        <v>577</v>
      </c>
      <c r="E24" s="56" t="s">
        <v>46</v>
      </c>
      <c r="F24" s="99">
        <v>187.78</v>
      </c>
    </row>
    <row r="25" spans="1:6" ht="45">
      <c r="A25" s="56" t="s">
        <v>555</v>
      </c>
      <c r="B25" s="56" t="s">
        <v>21</v>
      </c>
      <c r="C25" s="23" t="s">
        <v>60</v>
      </c>
      <c r="D25" s="98" t="s">
        <v>656</v>
      </c>
      <c r="E25" s="56" t="s">
        <v>46</v>
      </c>
      <c r="F25" s="99">
        <v>330.9</v>
      </c>
    </row>
    <row r="26" spans="1:6" ht="22.5">
      <c r="A26" s="53" t="s">
        <v>607</v>
      </c>
      <c r="B26" s="56" t="s">
        <v>63</v>
      </c>
      <c r="C26" s="23" t="s">
        <v>60</v>
      </c>
      <c r="D26" s="98" t="s">
        <v>608</v>
      </c>
      <c r="E26" s="56" t="s">
        <v>649</v>
      </c>
      <c r="F26" s="99">
        <v>41.58</v>
      </c>
    </row>
    <row r="27" spans="1:6" ht="22.5">
      <c r="A27" s="56" t="s">
        <v>592</v>
      </c>
      <c r="B27" s="56" t="s">
        <v>63</v>
      </c>
      <c r="C27" s="23" t="s">
        <v>60</v>
      </c>
      <c r="D27" s="98" t="s">
        <v>593</v>
      </c>
      <c r="E27" s="56" t="s">
        <v>578</v>
      </c>
      <c r="F27" s="99">
        <v>16</v>
      </c>
    </row>
    <row r="28" spans="1:6" ht="22.5">
      <c r="A28" s="56" t="s">
        <v>594</v>
      </c>
      <c r="B28" s="56" t="s">
        <v>63</v>
      </c>
      <c r="C28" s="23" t="s">
        <v>60</v>
      </c>
      <c r="D28" s="98" t="s">
        <v>595</v>
      </c>
      <c r="E28" s="56" t="s">
        <v>64</v>
      </c>
      <c r="F28" s="99">
        <v>12.95</v>
      </c>
    </row>
    <row r="29" spans="1:6">
      <c r="A29" s="56" t="s">
        <v>562</v>
      </c>
      <c r="B29" s="56" t="s">
        <v>63</v>
      </c>
      <c r="C29" s="23" t="s">
        <v>60</v>
      </c>
      <c r="D29" s="98" t="s">
        <v>563</v>
      </c>
      <c r="E29" s="56" t="s">
        <v>64</v>
      </c>
      <c r="F29" s="99">
        <v>12.96</v>
      </c>
    </row>
    <row r="30" spans="1:6">
      <c r="A30" s="56" t="s">
        <v>512</v>
      </c>
      <c r="B30" s="56" t="s">
        <v>63</v>
      </c>
      <c r="C30" s="23" t="s">
        <v>60</v>
      </c>
      <c r="D30" s="98" t="s">
        <v>513</v>
      </c>
      <c r="E30" s="56" t="s">
        <v>46</v>
      </c>
      <c r="F30" s="99">
        <v>1.84</v>
      </c>
    </row>
    <row r="31" spans="1:6" ht="22.5">
      <c r="A31" s="56" t="s">
        <v>588</v>
      </c>
      <c r="B31" s="56" t="s">
        <v>63</v>
      </c>
      <c r="C31" s="23" t="s">
        <v>60</v>
      </c>
      <c r="D31" s="98" t="s">
        <v>589</v>
      </c>
      <c r="E31" s="56" t="s">
        <v>46</v>
      </c>
      <c r="F31" s="99">
        <v>59.66</v>
      </c>
    </row>
    <row r="32" spans="1:6">
      <c r="A32" s="56" t="s">
        <v>590</v>
      </c>
      <c r="B32" s="56" t="s">
        <v>63</v>
      </c>
      <c r="C32" s="23" t="s">
        <v>60</v>
      </c>
      <c r="D32" s="98" t="s">
        <v>591</v>
      </c>
      <c r="E32" s="56" t="s">
        <v>64</v>
      </c>
      <c r="F32" s="99">
        <v>8.2899999999999991</v>
      </c>
    </row>
    <row r="33" spans="1:6">
      <c r="A33" s="56" t="s">
        <v>55</v>
      </c>
      <c r="B33" s="56" t="s">
        <v>63</v>
      </c>
      <c r="C33" s="23" t="s">
        <v>60</v>
      </c>
      <c r="D33" s="98" t="s">
        <v>65</v>
      </c>
      <c r="E33" s="56" t="s">
        <v>31</v>
      </c>
      <c r="F33" s="99">
        <v>9.0399999999999991</v>
      </c>
    </row>
    <row r="34" spans="1:6">
      <c r="A34" s="56" t="s">
        <v>609</v>
      </c>
      <c r="B34" s="56" t="s">
        <v>63</v>
      </c>
      <c r="C34" s="23" t="s">
        <v>60</v>
      </c>
      <c r="D34" s="98" t="s">
        <v>610</v>
      </c>
      <c r="E34" s="56" t="s">
        <v>64</v>
      </c>
      <c r="F34" s="99">
        <v>23.5</v>
      </c>
    </row>
    <row r="35" spans="1:6">
      <c r="A35" s="56" t="s">
        <v>564</v>
      </c>
      <c r="B35" s="56" t="s">
        <v>63</v>
      </c>
      <c r="C35" s="23" t="s">
        <v>60</v>
      </c>
      <c r="D35" s="98" t="s">
        <v>565</v>
      </c>
      <c r="E35" s="56" t="s">
        <v>64</v>
      </c>
      <c r="F35" s="99">
        <v>77.14</v>
      </c>
    </row>
    <row r="36" spans="1:6">
      <c r="A36" s="56" t="s">
        <v>581</v>
      </c>
      <c r="B36" s="56" t="s">
        <v>63</v>
      </c>
      <c r="C36" s="23" t="s">
        <v>60</v>
      </c>
      <c r="D36" s="98" t="s">
        <v>582</v>
      </c>
      <c r="E36" s="56" t="s">
        <v>578</v>
      </c>
      <c r="F36" s="99">
        <v>15.8</v>
      </c>
    </row>
    <row r="37" spans="1:6" ht="22.5">
      <c r="A37" s="56" t="s">
        <v>621</v>
      </c>
      <c r="B37" s="56" t="s">
        <v>63</v>
      </c>
      <c r="C37" s="23" t="s">
        <v>60</v>
      </c>
      <c r="D37" s="98" t="s">
        <v>622</v>
      </c>
      <c r="E37" s="56" t="s">
        <v>74</v>
      </c>
      <c r="F37" s="99">
        <v>1.1000000000000001</v>
      </c>
    </row>
    <row r="38" spans="1:6" ht="22.5">
      <c r="A38" s="56" t="s">
        <v>188</v>
      </c>
      <c r="B38" s="56" t="s">
        <v>63</v>
      </c>
      <c r="C38" s="23" t="s">
        <v>60</v>
      </c>
      <c r="D38" s="98" t="s">
        <v>189</v>
      </c>
      <c r="E38" s="56" t="s">
        <v>190</v>
      </c>
      <c r="F38" s="99">
        <v>19</v>
      </c>
    </row>
    <row r="39" spans="1:6" ht="22.5">
      <c r="A39" s="56" t="s">
        <v>181</v>
      </c>
      <c r="B39" s="56" t="s">
        <v>63</v>
      </c>
      <c r="C39" s="23" t="s">
        <v>60</v>
      </c>
      <c r="D39" s="98" t="s">
        <v>182</v>
      </c>
      <c r="E39" s="56" t="s">
        <v>73</v>
      </c>
      <c r="F39" s="99">
        <v>839.84</v>
      </c>
    </row>
    <row r="40" spans="1:6" ht="22.5">
      <c r="A40" s="56" t="s">
        <v>605</v>
      </c>
      <c r="B40" s="56" t="s">
        <v>63</v>
      </c>
      <c r="C40" s="23" t="s">
        <v>60</v>
      </c>
      <c r="D40" s="98" t="s">
        <v>606</v>
      </c>
      <c r="E40" s="56" t="s">
        <v>46</v>
      </c>
      <c r="F40" s="99">
        <v>242.21</v>
      </c>
    </row>
    <row r="41" spans="1:6">
      <c r="A41" s="56" t="s">
        <v>633</v>
      </c>
      <c r="B41" s="56" t="s">
        <v>63</v>
      </c>
      <c r="C41" s="23" t="s">
        <v>60</v>
      </c>
      <c r="D41" s="98" t="s">
        <v>634</v>
      </c>
      <c r="E41" s="56" t="s">
        <v>64</v>
      </c>
      <c r="F41" s="99">
        <v>36</v>
      </c>
    </row>
    <row r="42" spans="1:6">
      <c r="A42" s="56" t="s">
        <v>617</v>
      </c>
      <c r="B42" s="56" t="s">
        <v>63</v>
      </c>
      <c r="C42" s="23" t="s">
        <v>60</v>
      </c>
      <c r="D42" s="98" t="s">
        <v>618</v>
      </c>
      <c r="E42" s="56" t="s">
        <v>64</v>
      </c>
      <c r="F42" s="99">
        <v>34.57</v>
      </c>
    </row>
    <row r="43" spans="1:6">
      <c r="A43" s="56" t="s">
        <v>558</v>
      </c>
      <c r="B43" s="56" t="s">
        <v>63</v>
      </c>
      <c r="C43" s="23" t="s">
        <v>60</v>
      </c>
      <c r="D43" s="98" t="s">
        <v>559</v>
      </c>
      <c r="E43" s="56" t="s">
        <v>74</v>
      </c>
      <c r="F43" s="99">
        <v>2.57</v>
      </c>
    </row>
    <row r="44" spans="1:6" ht="22.5">
      <c r="A44" s="56" t="s">
        <v>641</v>
      </c>
      <c r="B44" s="56" t="s">
        <v>63</v>
      </c>
      <c r="C44" s="23" t="s">
        <v>60</v>
      </c>
      <c r="D44" s="98" t="s">
        <v>642</v>
      </c>
      <c r="E44" s="56" t="s">
        <v>74</v>
      </c>
      <c r="F44" s="99">
        <v>4.91</v>
      </c>
    </row>
    <row r="45" spans="1:6">
      <c r="A45" s="56" t="s">
        <v>611</v>
      </c>
      <c r="B45" s="56" t="s">
        <v>63</v>
      </c>
      <c r="C45" s="23" t="s">
        <v>60</v>
      </c>
      <c r="D45" s="98" t="s">
        <v>612</v>
      </c>
      <c r="E45" s="56" t="s">
        <v>64</v>
      </c>
      <c r="F45" s="99">
        <v>175.19</v>
      </c>
    </row>
    <row r="46" spans="1:6" ht="22.5">
      <c r="A46" s="56" t="s">
        <v>184</v>
      </c>
      <c r="B46" s="56" t="s">
        <v>63</v>
      </c>
      <c r="C46" s="23" t="s">
        <v>60</v>
      </c>
      <c r="D46" s="98" t="s">
        <v>185</v>
      </c>
      <c r="E46" s="56" t="s">
        <v>186</v>
      </c>
      <c r="F46" s="99">
        <v>6.33</v>
      </c>
    </row>
    <row r="47" spans="1:6" ht="22.5">
      <c r="A47" s="56" t="s">
        <v>619</v>
      </c>
      <c r="B47" s="56" t="s">
        <v>63</v>
      </c>
      <c r="C47" s="23" t="s">
        <v>60</v>
      </c>
      <c r="D47" s="98" t="s">
        <v>620</v>
      </c>
      <c r="E47" s="56" t="s">
        <v>31</v>
      </c>
      <c r="F47" s="99">
        <v>69.8</v>
      </c>
    </row>
    <row r="48" spans="1:6">
      <c r="A48" s="56" t="s">
        <v>603</v>
      </c>
      <c r="B48" s="56" t="s">
        <v>63</v>
      </c>
      <c r="C48" s="23" t="s">
        <v>60</v>
      </c>
      <c r="D48" s="98" t="s">
        <v>604</v>
      </c>
      <c r="E48" s="56" t="s">
        <v>64</v>
      </c>
      <c r="F48" s="99">
        <v>1.02</v>
      </c>
    </row>
    <row r="49" spans="1:6">
      <c r="A49" s="56" t="s">
        <v>631</v>
      </c>
      <c r="B49" s="56" t="s">
        <v>63</v>
      </c>
      <c r="C49" s="23" t="s">
        <v>60</v>
      </c>
      <c r="D49" s="98" t="s">
        <v>632</v>
      </c>
      <c r="E49" s="56" t="s">
        <v>46</v>
      </c>
      <c r="F49" s="99">
        <v>727.65</v>
      </c>
    </row>
    <row r="50" spans="1:6" ht="22.5">
      <c r="A50" s="56" t="s">
        <v>56</v>
      </c>
      <c r="B50" s="56" t="s">
        <v>63</v>
      </c>
      <c r="C50" s="23" t="s">
        <v>60</v>
      </c>
      <c r="D50" s="98" t="s">
        <v>66</v>
      </c>
      <c r="E50" s="56" t="s">
        <v>31</v>
      </c>
      <c r="F50" s="99">
        <v>2.87</v>
      </c>
    </row>
    <row r="51" spans="1:6">
      <c r="A51" s="56" t="s">
        <v>572</v>
      </c>
      <c r="B51" s="56" t="s">
        <v>63</v>
      </c>
      <c r="C51" s="23" t="s">
        <v>60</v>
      </c>
      <c r="D51" s="98" t="s">
        <v>573</v>
      </c>
      <c r="E51" s="56" t="s">
        <v>64</v>
      </c>
      <c r="F51" s="99">
        <v>1.69</v>
      </c>
    </row>
    <row r="52" spans="1:6">
      <c r="A52" s="56" t="s">
        <v>568</v>
      </c>
      <c r="B52" s="56" t="s">
        <v>63</v>
      </c>
      <c r="C52" s="23" t="s">
        <v>60</v>
      </c>
      <c r="D52" s="98" t="s">
        <v>569</v>
      </c>
      <c r="E52" s="56" t="s">
        <v>64</v>
      </c>
      <c r="F52" s="99">
        <v>1.94</v>
      </c>
    </row>
    <row r="53" spans="1:6">
      <c r="A53" s="56" t="s">
        <v>613</v>
      </c>
      <c r="B53" s="56" t="s">
        <v>63</v>
      </c>
      <c r="C53" s="23" t="s">
        <v>60</v>
      </c>
      <c r="D53" s="98" t="s">
        <v>614</v>
      </c>
      <c r="E53" s="56" t="s">
        <v>31</v>
      </c>
      <c r="F53" s="99">
        <v>38.65</v>
      </c>
    </row>
    <row r="54" spans="1:6" ht="22.5">
      <c r="A54" s="56" t="s">
        <v>556</v>
      </c>
      <c r="B54" s="56" t="s">
        <v>63</v>
      </c>
      <c r="C54" s="23" t="s">
        <v>60</v>
      </c>
      <c r="D54" s="98" t="s">
        <v>557</v>
      </c>
      <c r="E54" s="56" t="s">
        <v>64</v>
      </c>
      <c r="F54" s="99">
        <v>11.76</v>
      </c>
    </row>
    <row r="55" spans="1:6" ht="22.5">
      <c r="A55" s="53" t="s">
        <v>514</v>
      </c>
      <c r="B55" s="56" t="s">
        <v>63</v>
      </c>
      <c r="C55" s="23" t="s">
        <v>67</v>
      </c>
      <c r="D55" s="52" t="s">
        <v>515</v>
      </c>
      <c r="E55" s="23" t="s">
        <v>516</v>
      </c>
      <c r="F55" s="100">
        <v>23.64</v>
      </c>
    </row>
    <row r="56" spans="1:6" ht="22.5">
      <c r="A56" s="53" t="s">
        <v>517</v>
      </c>
      <c r="B56" s="56" t="s">
        <v>63</v>
      </c>
      <c r="C56" s="23" t="s">
        <v>67</v>
      </c>
      <c r="D56" s="52" t="s">
        <v>518</v>
      </c>
      <c r="E56" s="23" t="s">
        <v>519</v>
      </c>
      <c r="F56" s="100">
        <v>22.12</v>
      </c>
    </row>
    <row r="57" spans="1:6">
      <c r="A57" s="56" t="s">
        <v>392</v>
      </c>
      <c r="B57" s="56" t="s">
        <v>63</v>
      </c>
      <c r="C57" s="23" t="s">
        <v>67</v>
      </c>
      <c r="D57" s="98" t="s">
        <v>393</v>
      </c>
      <c r="E57" s="56" t="s">
        <v>46</v>
      </c>
      <c r="F57" s="99">
        <v>9.3699999999999992</v>
      </c>
    </row>
    <row r="58" spans="1:6" ht="33.75">
      <c r="A58" s="56" t="s">
        <v>389</v>
      </c>
      <c r="B58" s="56" t="s">
        <v>63</v>
      </c>
      <c r="C58" s="23" t="s">
        <v>67</v>
      </c>
      <c r="D58" s="98" t="s">
        <v>390</v>
      </c>
      <c r="E58" s="56" t="s">
        <v>46</v>
      </c>
      <c r="F58" s="99">
        <v>46.84</v>
      </c>
    </row>
    <row r="59" spans="1:6">
      <c r="A59" s="56" t="s">
        <v>247</v>
      </c>
      <c r="B59" s="56" t="s">
        <v>63</v>
      </c>
      <c r="C59" s="23" t="s">
        <v>67</v>
      </c>
      <c r="D59" s="98" t="s">
        <v>248</v>
      </c>
      <c r="E59" s="56" t="s">
        <v>46</v>
      </c>
      <c r="F59" s="99">
        <v>14.96</v>
      </c>
    </row>
    <row r="60" spans="1:6" ht="22.5">
      <c r="A60" s="56" t="s">
        <v>384</v>
      </c>
      <c r="B60" s="56" t="s">
        <v>63</v>
      </c>
      <c r="C60" s="23" t="s">
        <v>67</v>
      </c>
      <c r="D60" s="98" t="s">
        <v>385</v>
      </c>
      <c r="E60" s="56" t="s">
        <v>46</v>
      </c>
      <c r="F60" s="99">
        <v>18.64</v>
      </c>
    </row>
    <row r="61" spans="1:6" ht="22.5">
      <c r="A61" s="56" t="s">
        <v>377</v>
      </c>
      <c r="B61" s="56" t="s">
        <v>63</v>
      </c>
      <c r="C61" s="23" t="s">
        <v>67</v>
      </c>
      <c r="D61" s="98" t="s">
        <v>378</v>
      </c>
      <c r="E61" s="56" t="s">
        <v>31</v>
      </c>
      <c r="F61" s="99">
        <v>4.0199999999999996</v>
      </c>
    </row>
    <row r="62" spans="1:6" ht="22.5">
      <c r="A62" s="53" t="s">
        <v>579</v>
      </c>
      <c r="B62" s="56" t="s">
        <v>63</v>
      </c>
      <c r="C62" s="23" t="s">
        <v>67</v>
      </c>
      <c r="D62" s="52" t="s">
        <v>580</v>
      </c>
      <c r="E62" s="23" t="s">
        <v>46</v>
      </c>
      <c r="F62" s="100">
        <v>22.42</v>
      </c>
    </row>
    <row r="63" spans="1:6" ht="33.75">
      <c r="A63" s="56" t="s">
        <v>268</v>
      </c>
      <c r="B63" s="56" t="s">
        <v>63</v>
      </c>
      <c r="C63" s="23" t="s">
        <v>67</v>
      </c>
      <c r="D63" s="98" t="s">
        <v>269</v>
      </c>
      <c r="E63" s="56" t="s">
        <v>46</v>
      </c>
      <c r="F63" s="99">
        <v>89.49</v>
      </c>
    </row>
    <row r="64" spans="1:6" ht="33.75">
      <c r="A64" s="56" t="s">
        <v>338</v>
      </c>
      <c r="B64" s="56" t="s">
        <v>63</v>
      </c>
      <c r="C64" s="23" t="s">
        <v>67</v>
      </c>
      <c r="D64" s="98" t="s">
        <v>339</v>
      </c>
      <c r="E64" s="56" t="s">
        <v>46</v>
      </c>
      <c r="F64" s="99">
        <v>6.63</v>
      </c>
    </row>
    <row r="65" spans="1:6" ht="14.1" customHeight="1">
      <c r="A65" s="53" t="s">
        <v>501</v>
      </c>
      <c r="B65" s="56" t="s">
        <v>63</v>
      </c>
      <c r="C65" s="23" t="s">
        <v>67</v>
      </c>
      <c r="D65" s="57" t="s">
        <v>68</v>
      </c>
      <c r="E65" s="56" t="s">
        <v>69</v>
      </c>
      <c r="F65" s="99">
        <v>20.52</v>
      </c>
    </row>
    <row r="66" spans="1:6" ht="14.1" customHeight="1">
      <c r="A66" s="53" t="s">
        <v>531</v>
      </c>
      <c r="B66" s="56" t="s">
        <v>63</v>
      </c>
      <c r="C66" s="23" t="s">
        <v>67</v>
      </c>
      <c r="D66" s="52" t="s">
        <v>532</v>
      </c>
      <c r="E66" s="23" t="s">
        <v>69</v>
      </c>
      <c r="F66" s="100">
        <v>20.5</v>
      </c>
    </row>
    <row r="67" spans="1:6" ht="14.1" customHeight="1">
      <c r="A67" s="53" t="s">
        <v>643</v>
      </c>
      <c r="B67" s="56" t="s">
        <v>63</v>
      </c>
      <c r="C67" s="23" t="s">
        <v>67</v>
      </c>
      <c r="D67" s="52" t="s">
        <v>644</v>
      </c>
      <c r="E67" s="23" t="s">
        <v>69</v>
      </c>
      <c r="F67" s="100">
        <v>20.43</v>
      </c>
    </row>
    <row r="68" spans="1:6" ht="14.1" customHeight="1">
      <c r="A68" s="53" t="s">
        <v>502</v>
      </c>
      <c r="B68" s="56" t="s">
        <v>63</v>
      </c>
      <c r="C68" s="23" t="s">
        <v>67</v>
      </c>
      <c r="D68" s="52" t="s">
        <v>503</v>
      </c>
      <c r="E68" s="23" t="s">
        <v>69</v>
      </c>
      <c r="F68" s="100">
        <v>20.100000000000001</v>
      </c>
    </row>
    <row r="69" spans="1:6" ht="14.1" customHeight="1">
      <c r="A69" s="53" t="s">
        <v>615</v>
      </c>
      <c r="B69" s="56" t="s">
        <v>63</v>
      </c>
      <c r="C69" s="23" t="s">
        <v>67</v>
      </c>
      <c r="D69" s="52" t="s">
        <v>616</v>
      </c>
      <c r="E69" s="23" t="s">
        <v>69</v>
      </c>
      <c r="F69" s="100">
        <v>20.62</v>
      </c>
    </row>
    <row r="70" spans="1:6" ht="14.1" customHeight="1">
      <c r="A70" s="53" t="s">
        <v>520</v>
      </c>
      <c r="B70" s="56" t="s">
        <v>63</v>
      </c>
      <c r="C70" s="23" t="s">
        <v>67</v>
      </c>
      <c r="D70" s="52" t="s">
        <v>521</v>
      </c>
      <c r="E70" s="23" t="s">
        <v>69</v>
      </c>
      <c r="F70" s="100">
        <v>26.1</v>
      </c>
    </row>
    <row r="71" spans="1:6" ht="14.1" customHeight="1">
      <c r="A71" s="53" t="s">
        <v>527</v>
      </c>
      <c r="B71" s="56" t="s">
        <v>63</v>
      </c>
      <c r="C71" s="23" t="s">
        <v>67</v>
      </c>
      <c r="D71" s="52" t="s">
        <v>528</v>
      </c>
      <c r="E71" s="23" t="s">
        <v>69</v>
      </c>
      <c r="F71" s="100">
        <v>24.23</v>
      </c>
    </row>
    <row r="72" spans="1:6" ht="14.1" customHeight="1">
      <c r="A72" s="53" t="s">
        <v>533</v>
      </c>
      <c r="B72" s="56" t="s">
        <v>63</v>
      </c>
      <c r="C72" s="23" t="s">
        <v>67</v>
      </c>
      <c r="D72" s="52" t="s">
        <v>534</v>
      </c>
      <c r="E72" s="23" t="s">
        <v>69</v>
      </c>
      <c r="F72" s="100">
        <v>26.47</v>
      </c>
    </row>
    <row r="73" spans="1:6" ht="14.1" customHeight="1">
      <c r="A73" s="53" t="s">
        <v>504</v>
      </c>
      <c r="B73" s="56" t="s">
        <v>63</v>
      </c>
      <c r="C73" s="23" t="s">
        <v>67</v>
      </c>
      <c r="D73" s="52" t="s">
        <v>505</v>
      </c>
      <c r="E73" s="23" t="s">
        <v>69</v>
      </c>
      <c r="F73" s="100">
        <v>25.58</v>
      </c>
    </row>
    <row r="74" spans="1:6" ht="14.1" customHeight="1">
      <c r="A74" s="53" t="s">
        <v>586</v>
      </c>
      <c r="B74" s="56" t="s">
        <v>63</v>
      </c>
      <c r="C74" s="23" t="s">
        <v>67</v>
      </c>
      <c r="D74" s="52" t="s">
        <v>587</v>
      </c>
      <c r="E74" s="23" t="s">
        <v>69</v>
      </c>
      <c r="F74" s="100">
        <v>26.2</v>
      </c>
    </row>
    <row r="75" spans="1:6" ht="14.1" customHeight="1">
      <c r="A75" s="53" t="s">
        <v>596</v>
      </c>
      <c r="B75" s="56" t="s">
        <v>63</v>
      </c>
      <c r="C75" s="23" t="s">
        <v>67</v>
      </c>
      <c r="D75" s="52" t="s">
        <v>597</v>
      </c>
      <c r="E75" s="23" t="s">
        <v>69</v>
      </c>
      <c r="F75" s="100">
        <v>26.1</v>
      </c>
    </row>
    <row r="76" spans="1:6" ht="14.1" customHeight="1">
      <c r="A76" s="53" t="s">
        <v>498</v>
      </c>
      <c r="B76" s="56" t="s">
        <v>63</v>
      </c>
      <c r="C76" s="23" t="s">
        <v>67</v>
      </c>
      <c r="D76" s="52" t="s">
        <v>499</v>
      </c>
      <c r="E76" s="23" t="s">
        <v>69</v>
      </c>
      <c r="F76" s="100">
        <v>19.93</v>
      </c>
    </row>
    <row r="77" spans="1:6" ht="14.1" customHeight="1">
      <c r="A77" s="53" t="s">
        <v>522</v>
      </c>
      <c r="B77" s="56" t="s">
        <v>63</v>
      </c>
      <c r="C77" s="23" t="s">
        <v>67</v>
      </c>
      <c r="D77" s="57" t="s">
        <v>70</v>
      </c>
      <c r="E77" s="56" t="s">
        <v>69</v>
      </c>
      <c r="F77" s="99">
        <v>26.2</v>
      </c>
    </row>
    <row r="78" spans="1:6" ht="14.1" customHeight="1">
      <c r="A78" s="53" t="s">
        <v>570</v>
      </c>
      <c r="B78" s="56" t="s">
        <v>63</v>
      </c>
      <c r="C78" s="23" t="s">
        <v>67</v>
      </c>
      <c r="D78" s="52" t="s">
        <v>571</v>
      </c>
      <c r="E78" s="23" t="s">
        <v>69</v>
      </c>
      <c r="F78" s="100">
        <v>27.25</v>
      </c>
    </row>
    <row r="79" spans="1:6" ht="14.1" customHeight="1">
      <c r="A79" s="53" t="s">
        <v>529</v>
      </c>
      <c r="B79" s="56" t="s">
        <v>63</v>
      </c>
      <c r="C79" s="23" t="s">
        <v>67</v>
      </c>
      <c r="D79" s="52" t="s">
        <v>530</v>
      </c>
      <c r="E79" s="23" t="s">
        <v>69</v>
      </c>
      <c r="F79" s="100">
        <v>26.05</v>
      </c>
    </row>
    <row r="80" spans="1:6" ht="14.1" customHeight="1">
      <c r="A80" s="53" t="s">
        <v>500</v>
      </c>
      <c r="B80" s="56" t="s">
        <v>63</v>
      </c>
      <c r="C80" s="23" t="s">
        <v>67</v>
      </c>
      <c r="D80" s="57" t="s">
        <v>71</v>
      </c>
      <c r="E80" s="56" t="s">
        <v>69</v>
      </c>
      <c r="F80" s="99">
        <v>19.39</v>
      </c>
    </row>
    <row r="81" spans="1:6" ht="14.1" customHeight="1">
      <c r="A81" s="53" t="s">
        <v>629</v>
      </c>
      <c r="B81" s="56" t="s">
        <v>63</v>
      </c>
      <c r="C81" s="23" t="s">
        <v>67</v>
      </c>
      <c r="D81" s="52" t="s">
        <v>630</v>
      </c>
      <c r="E81" s="23" t="s">
        <v>69</v>
      </c>
      <c r="F81" s="100">
        <v>26.87</v>
      </c>
    </row>
    <row r="82" spans="1:6" ht="14.1" customHeight="1">
      <c r="A82" s="53" t="s">
        <v>535</v>
      </c>
      <c r="B82" s="56" t="s">
        <v>63</v>
      </c>
      <c r="C82" s="23" t="s">
        <v>67</v>
      </c>
      <c r="D82" s="52" t="s">
        <v>536</v>
      </c>
      <c r="E82" s="23" t="s">
        <v>69</v>
      </c>
      <c r="F82" s="100">
        <v>25.7</v>
      </c>
    </row>
    <row r="83" spans="1:6" ht="14.1" customHeight="1">
      <c r="A83" s="53" t="s">
        <v>537</v>
      </c>
      <c r="B83" s="56" t="s">
        <v>63</v>
      </c>
      <c r="C83" s="23" t="s">
        <v>67</v>
      </c>
      <c r="D83" s="52" t="s">
        <v>538</v>
      </c>
      <c r="E83" s="23" t="s">
        <v>69</v>
      </c>
      <c r="F83" s="100">
        <v>24.17</v>
      </c>
    </row>
    <row r="84" spans="1:6" ht="33.75">
      <c r="A84" s="56" t="s">
        <v>400</v>
      </c>
      <c r="B84" s="56" t="s">
        <v>63</v>
      </c>
      <c r="C84" s="23" t="s">
        <v>67</v>
      </c>
      <c r="D84" s="98" t="s">
        <v>401</v>
      </c>
      <c r="E84" s="56" t="s">
        <v>46</v>
      </c>
      <c r="F84" s="99">
        <v>13.69</v>
      </c>
    </row>
    <row r="85" spans="1:6">
      <c r="A85" s="56" t="s">
        <v>373</v>
      </c>
      <c r="B85" s="56" t="s">
        <v>63</v>
      </c>
      <c r="C85" s="23" t="s">
        <v>67</v>
      </c>
      <c r="D85" s="98" t="s">
        <v>374</v>
      </c>
      <c r="E85" s="56" t="s">
        <v>46</v>
      </c>
      <c r="F85" s="99">
        <v>3.12</v>
      </c>
    </row>
    <row r="86" spans="1:6" ht="22.5">
      <c r="A86" s="56" t="s">
        <v>370</v>
      </c>
      <c r="B86" s="56" t="s">
        <v>63</v>
      </c>
      <c r="C86" s="23" t="s">
        <v>67</v>
      </c>
      <c r="D86" s="98" t="s">
        <v>371</v>
      </c>
      <c r="E86" s="56" t="s">
        <v>46</v>
      </c>
      <c r="F86" s="99">
        <v>16.48</v>
      </c>
    </row>
    <row r="87" spans="1:6" ht="22.5">
      <c r="A87" s="56" t="s">
        <v>364</v>
      </c>
      <c r="B87" s="56" t="s">
        <v>63</v>
      </c>
      <c r="C87" s="23" t="s">
        <v>67</v>
      </c>
      <c r="D87" s="98" t="s">
        <v>365</v>
      </c>
      <c r="E87" s="56" t="s">
        <v>46</v>
      </c>
      <c r="F87" s="99">
        <v>14.54</v>
      </c>
    </row>
    <row r="88" spans="1:6" ht="22.5">
      <c r="A88" s="53" t="s">
        <v>506</v>
      </c>
      <c r="B88" s="56" t="s">
        <v>63</v>
      </c>
      <c r="C88" s="23" t="s">
        <v>67</v>
      </c>
      <c r="D88" s="52" t="s">
        <v>507</v>
      </c>
      <c r="E88" s="23" t="s">
        <v>224</v>
      </c>
      <c r="F88" s="100">
        <v>656.12</v>
      </c>
    </row>
    <row r="89" spans="1:6" ht="45">
      <c r="A89" s="56" t="s">
        <v>336</v>
      </c>
      <c r="B89" s="56" t="s">
        <v>63</v>
      </c>
      <c r="C89" s="23" t="s">
        <v>67</v>
      </c>
      <c r="D89" s="98" t="s">
        <v>337</v>
      </c>
      <c r="E89" s="56" t="s">
        <v>46</v>
      </c>
      <c r="F89" s="99">
        <v>38.270000000000003</v>
      </c>
    </row>
    <row r="90" spans="1:6" ht="22.5">
      <c r="A90" s="53" t="s">
        <v>637</v>
      </c>
      <c r="B90" s="56" t="s">
        <v>63</v>
      </c>
      <c r="C90" s="23" t="s">
        <v>67</v>
      </c>
      <c r="D90" s="52" t="s">
        <v>638</v>
      </c>
      <c r="E90" s="23" t="s">
        <v>31</v>
      </c>
      <c r="F90" s="100">
        <v>30.01</v>
      </c>
    </row>
    <row r="91" spans="1:6" ht="33.75">
      <c r="A91" s="53" t="s">
        <v>635</v>
      </c>
      <c r="B91" s="56" t="s">
        <v>63</v>
      </c>
      <c r="C91" s="23" t="s">
        <v>67</v>
      </c>
      <c r="D91" s="52" t="s">
        <v>636</v>
      </c>
      <c r="E91" s="23" t="s">
        <v>74</v>
      </c>
      <c r="F91" s="100">
        <v>21.32</v>
      </c>
    </row>
    <row r="92" spans="1:6">
      <c r="A92" s="56" t="s">
        <v>229</v>
      </c>
      <c r="B92" s="56" t="s">
        <v>63</v>
      </c>
      <c r="C92" s="23" t="s">
        <v>67</v>
      </c>
      <c r="D92" s="98" t="s">
        <v>230</v>
      </c>
      <c r="E92" s="56" t="s">
        <v>74</v>
      </c>
      <c r="F92" s="99">
        <v>122.98</v>
      </c>
    </row>
    <row r="93" spans="1:6">
      <c r="A93" s="56" t="s">
        <v>259</v>
      </c>
      <c r="B93" s="56" t="s">
        <v>63</v>
      </c>
      <c r="C93" s="23" t="s">
        <v>67</v>
      </c>
      <c r="D93" s="98" t="s">
        <v>260</v>
      </c>
      <c r="E93" s="56" t="s">
        <v>69</v>
      </c>
      <c r="F93" s="99" t="s">
        <v>648</v>
      </c>
    </row>
    <row r="94" spans="1:6" ht="22.5">
      <c r="A94" s="53" t="s">
        <v>525</v>
      </c>
      <c r="B94" s="56" t="s">
        <v>63</v>
      </c>
      <c r="C94" s="23" t="s">
        <v>67</v>
      </c>
      <c r="D94" s="52" t="s">
        <v>526</v>
      </c>
      <c r="E94" s="23" t="s">
        <v>516</v>
      </c>
      <c r="F94" s="100">
        <v>83.56</v>
      </c>
    </row>
    <row r="95" spans="1:6" ht="22.5">
      <c r="A95" s="53" t="s">
        <v>523</v>
      </c>
      <c r="B95" s="56" t="s">
        <v>63</v>
      </c>
      <c r="C95" s="23" t="s">
        <v>67</v>
      </c>
      <c r="D95" s="52" t="s">
        <v>524</v>
      </c>
      <c r="E95" s="23" t="s">
        <v>519</v>
      </c>
      <c r="F95" s="100">
        <v>6.56</v>
      </c>
    </row>
    <row r="96" spans="1:6" ht="22.5">
      <c r="A96" s="53" t="s">
        <v>550</v>
      </c>
      <c r="B96" s="56" t="s">
        <v>63</v>
      </c>
      <c r="C96" s="23" t="s">
        <v>67</v>
      </c>
      <c r="D96" s="52" t="s">
        <v>551</v>
      </c>
      <c r="E96" s="23" t="s">
        <v>516</v>
      </c>
      <c r="F96" s="100">
        <v>21.68</v>
      </c>
    </row>
    <row r="97" spans="1:6" ht="22.5">
      <c r="A97" s="53" t="s">
        <v>552</v>
      </c>
      <c r="B97" s="56" t="s">
        <v>63</v>
      </c>
      <c r="C97" s="23" t="s">
        <v>67</v>
      </c>
      <c r="D97" s="52" t="s">
        <v>553</v>
      </c>
      <c r="E97" s="23" t="s">
        <v>519</v>
      </c>
      <c r="F97" s="100">
        <v>20.77</v>
      </c>
    </row>
    <row r="98" spans="1:6">
      <c r="A98" s="56" t="s">
        <v>42</v>
      </c>
      <c r="B98" s="56" t="s">
        <v>63</v>
      </c>
      <c r="C98" s="23" t="s">
        <v>67</v>
      </c>
      <c r="D98" s="98" t="s">
        <v>72</v>
      </c>
      <c r="E98" s="56" t="s">
        <v>73</v>
      </c>
      <c r="F98" s="99">
        <v>3807.72</v>
      </c>
    </row>
    <row r="99" spans="1:6" ht="22.5">
      <c r="A99" s="53" t="s">
        <v>627</v>
      </c>
      <c r="B99" s="56" t="s">
        <v>63</v>
      </c>
      <c r="C99" s="23" t="s">
        <v>67</v>
      </c>
      <c r="D99" s="52" t="s">
        <v>628</v>
      </c>
      <c r="E99" s="23" t="s">
        <v>224</v>
      </c>
      <c r="F99" s="100">
        <v>474.06</v>
      </c>
    </row>
    <row r="100" spans="1:6" ht="33.75">
      <c r="A100" s="56" t="s">
        <v>319</v>
      </c>
      <c r="B100" s="56" t="s">
        <v>63</v>
      </c>
      <c r="C100" s="23" t="s">
        <v>67</v>
      </c>
      <c r="D100" s="98" t="s">
        <v>320</v>
      </c>
      <c r="E100" s="56" t="s">
        <v>46</v>
      </c>
      <c r="F100" s="99">
        <v>136.16999999999999</v>
      </c>
    </row>
    <row r="101" spans="1:6" ht="22.5">
      <c r="A101" s="53" t="s">
        <v>566</v>
      </c>
      <c r="B101" s="56" t="s">
        <v>63</v>
      </c>
      <c r="C101" s="23" t="s">
        <v>67</v>
      </c>
      <c r="D101" s="52" t="s">
        <v>567</v>
      </c>
      <c r="E101" s="23" t="s">
        <v>516</v>
      </c>
      <c r="F101" s="100">
        <v>12.05</v>
      </c>
    </row>
    <row r="102" spans="1:6" ht="22.5">
      <c r="A102" s="56" t="s">
        <v>367</v>
      </c>
      <c r="B102" s="56" t="s">
        <v>63</v>
      </c>
      <c r="C102" s="23" t="s">
        <v>67</v>
      </c>
      <c r="D102" s="98" t="s">
        <v>368</v>
      </c>
      <c r="E102" s="56" t="s">
        <v>46</v>
      </c>
      <c r="F102" s="99">
        <v>21.88</v>
      </c>
    </row>
    <row r="103" spans="1:6" ht="22.5">
      <c r="A103" s="56" t="s">
        <v>343</v>
      </c>
      <c r="B103" s="56" t="s">
        <v>63</v>
      </c>
      <c r="C103" s="23" t="s">
        <v>67</v>
      </c>
      <c r="D103" s="98" t="s">
        <v>344</v>
      </c>
      <c r="E103" s="56" t="s">
        <v>46</v>
      </c>
      <c r="F103" s="99">
        <v>28.04</v>
      </c>
    </row>
    <row r="104" spans="1:6" ht="33.75">
      <c r="A104" s="56" t="s">
        <v>276</v>
      </c>
      <c r="B104" s="56" t="s">
        <v>63</v>
      </c>
      <c r="C104" s="23" t="s">
        <v>67</v>
      </c>
      <c r="D104" s="98" t="s">
        <v>277</v>
      </c>
      <c r="E104" s="56" t="s">
        <v>46</v>
      </c>
      <c r="F104" s="99">
        <v>87.3</v>
      </c>
    </row>
    <row r="105" spans="1:6">
      <c r="A105" s="56" t="s">
        <v>195</v>
      </c>
      <c r="B105" s="56" t="s">
        <v>63</v>
      </c>
      <c r="C105" s="23" t="s">
        <v>67</v>
      </c>
      <c r="D105" s="98" t="s">
        <v>196</v>
      </c>
      <c r="E105" s="56" t="s">
        <v>46</v>
      </c>
      <c r="F105" s="99">
        <v>7.14</v>
      </c>
    </row>
    <row r="106" spans="1:6" ht="33.75">
      <c r="A106" s="56" t="s">
        <v>192</v>
      </c>
      <c r="B106" s="56" t="s">
        <v>63</v>
      </c>
      <c r="C106" s="23" t="s">
        <v>67</v>
      </c>
      <c r="D106" s="98" t="s">
        <v>193</v>
      </c>
      <c r="E106" s="56" t="s">
        <v>46</v>
      </c>
      <c r="F106" s="99">
        <v>9</v>
      </c>
    </row>
    <row r="107" spans="1:6" ht="22.5">
      <c r="A107" s="56" t="s">
        <v>198</v>
      </c>
      <c r="B107" s="56" t="s">
        <v>63</v>
      </c>
      <c r="C107" s="23" t="s">
        <v>67</v>
      </c>
      <c r="D107" s="98" t="s">
        <v>199</v>
      </c>
      <c r="E107" s="56" t="s">
        <v>31</v>
      </c>
      <c r="F107" s="99">
        <v>16.649999999999999</v>
      </c>
    </row>
    <row r="108" spans="1:6" ht="22.5">
      <c r="A108" s="56" t="s">
        <v>201</v>
      </c>
      <c r="B108" s="56" t="s">
        <v>63</v>
      </c>
      <c r="C108" s="23" t="s">
        <v>67</v>
      </c>
      <c r="D108" s="98" t="s">
        <v>202</v>
      </c>
      <c r="E108" s="56" t="s">
        <v>46</v>
      </c>
      <c r="F108" s="99">
        <v>118.22</v>
      </c>
    </row>
    <row r="109" spans="1:6" ht="22.5">
      <c r="A109" s="56" t="s">
        <v>219</v>
      </c>
      <c r="B109" s="56" t="s">
        <v>63</v>
      </c>
      <c r="C109" s="23" t="s">
        <v>67</v>
      </c>
      <c r="D109" s="98" t="s">
        <v>220</v>
      </c>
      <c r="E109" s="56" t="s">
        <v>46</v>
      </c>
      <c r="F109" s="99">
        <v>3.01</v>
      </c>
    </row>
    <row r="110" spans="1:6" ht="22.5">
      <c r="A110" s="56" t="s">
        <v>216</v>
      </c>
      <c r="B110" s="56" t="s">
        <v>63</v>
      </c>
      <c r="C110" s="23" t="s">
        <v>67</v>
      </c>
      <c r="D110" s="98" t="s">
        <v>217</v>
      </c>
      <c r="E110" s="56" t="s">
        <v>46</v>
      </c>
      <c r="F110" s="99">
        <v>11.22</v>
      </c>
    </row>
    <row r="111" spans="1:6" ht="22.5">
      <c r="A111" s="56" t="s">
        <v>241</v>
      </c>
      <c r="B111" s="56" t="s">
        <v>63</v>
      </c>
      <c r="C111" s="23" t="s">
        <v>67</v>
      </c>
      <c r="D111" s="98" t="s">
        <v>242</v>
      </c>
      <c r="E111" s="56" t="s">
        <v>46</v>
      </c>
      <c r="F111" s="99">
        <v>3.92</v>
      </c>
    </row>
    <row r="112" spans="1:6" ht="22.5">
      <c r="A112" s="56" t="s">
        <v>244</v>
      </c>
      <c r="B112" s="56" t="s">
        <v>63</v>
      </c>
      <c r="C112" s="23" t="s">
        <v>67</v>
      </c>
      <c r="D112" s="98" t="s">
        <v>245</v>
      </c>
      <c r="E112" s="56" t="s">
        <v>46</v>
      </c>
      <c r="F112" s="99">
        <v>6.76</v>
      </c>
    </row>
    <row r="113" spans="1:6">
      <c r="A113" s="56" t="s">
        <v>238</v>
      </c>
      <c r="B113" s="56" t="s">
        <v>63</v>
      </c>
      <c r="C113" s="23" t="s">
        <v>67</v>
      </c>
      <c r="D113" s="98" t="s">
        <v>239</v>
      </c>
      <c r="E113" s="56" t="s">
        <v>74</v>
      </c>
      <c r="F113" s="99">
        <v>1.17</v>
      </c>
    </row>
    <row r="114" spans="1:6" ht="22.5">
      <c r="A114" s="53" t="s">
        <v>542</v>
      </c>
      <c r="B114" s="56" t="s">
        <v>63</v>
      </c>
      <c r="C114" s="23" t="s">
        <v>67</v>
      </c>
      <c r="D114" s="52" t="s">
        <v>543</v>
      </c>
      <c r="E114" s="23" t="s">
        <v>541</v>
      </c>
      <c r="F114" s="100">
        <v>2.69</v>
      </c>
    </row>
    <row r="115" spans="1:6" ht="22.5">
      <c r="A115" s="53" t="s">
        <v>539</v>
      </c>
      <c r="B115" s="56" t="s">
        <v>63</v>
      </c>
      <c r="C115" s="23" t="s">
        <v>67</v>
      </c>
      <c r="D115" s="52" t="s">
        <v>540</v>
      </c>
      <c r="E115" s="23" t="s">
        <v>541</v>
      </c>
      <c r="F115" s="100">
        <v>1.08</v>
      </c>
    </row>
    <row r="116" spans="1:6" ht="22.5">
      <c r="A116" s="53" t="s">
        <v>560</v>
      </c>
      <c r="B116" s="56" t="s">
        <v>63</v>
      </c>
      <c r="C116" s="23" t="s">
        <v>67</v>
      </c>
      <c r="D116" s="52" t="s">
        <v>561</v>
      </c>
      <c r="E116" s="23" t="s">
        <v>31</v>
      </c>
      <c r="F116" s="100">
        <v>64.17</v>
      </c>
    </row>
    <row r="117" spans="1:6">
      <c r="A117" s="15">
        <v>99803</v>
      </c>
      <c r="B117" s="56" t="s">
        <v>63</v>
      </c>
      <c r="C117" s="23" t="s">
        <v>67</v>
      </c>
      <c r="D117" s="52" t="s">
        <v>651</v>
      </c>
      <c r="E117" s="23" t="s">
        <v>46</v>
      </c>
      <c r="F117" s="100">
        <v>1.88</v>
      </c>
    </row>
    <row r="118" spans="1:6" ht="22.5">
      <c r="A118" s="56" t="s">
        <v>460</v>
      </c>
      <c r="B118" s="56" t="s">
        <v>63</v>
      </c>
      <c r="C118" s="23" t="s">
        <v>67</v>
      </c>
      <c r="D118" s="98" t="s">
        <v>461</v>
      </c>
      <c r="E118" s="56" t="s">
        <v>46</v>
      </c>
      <c r="F118" s="99">
        <v>1.46</v>
      </c>
    </row>
    <row r="119" spans="1:6">
      <c r="A119" s="56" t="s">
        <v>457</v>
      </c>
      <c r="B119" s="56" t="s">
        <v>63</v>
      </c>
      <c r="C119" s="23" t="s">
        <v>67</v>
      </c>
      <c r="D119" s="98" t="s">
        <v>458</v>
      </c>
      <c r="E119" s="56" t="s">
        <v>46</v>
      </c>
      <c r="F119" s="99">
        <v>1.77</v>
      </c>
    </row>
  </sheetData>
  <mergeCells count="9">
    <mergeCell ref="A2:B2"/>
    <mergeCell ref="E2:F2"/>
    <mergeCell ref="A4:B4"/>
    <mergeCell ref="C4:D4"/>
    <mergeCell ref="E4:F4"/>
    <mergeCell ref="A7:F7"/>
    <mergeCell ref="A6:B6"/>
    <mergeCell ref="C6:D6"/>
    <mergeCell ref="E6:F6"/>
  </mergeCells>
  <phoneticPr fontId="12" type="noConversion"/>
  <printOptions horizontalCentered="1"/>
  <pageMargins left="0.51181102362204722" right="0.51181102362204722" top="0.78740157480314965" bottom="0.78740157480314965" header="0.51181102362204722" footer="0.51181102362204722"/>
  <pageSetup paperSize="9" scale="72" firstPageNumber="0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showGridLines="0" view="pageBreakPreview" zoomScaleNormal="100" zoomScaleSheetLayoutView="100" workbookViewId="0">
      <selection activeCell="A37" sqref="A37"/>
    </sheetView>
  </sheetViews>
  <sheetFormatPr defaultRowHeight="12.75"/>
  <cols>
    <col min="1" max="1" width="24.25" style="171" customWidth="1"/>
    <col min="2" max="3" width="18.125" style="171" customWidth="1"/>
    <col min="4" max="4" width="0.875" style="171" customWidth="1"/>
    <col min="5" max="6" width="18.125" style="171" customWidth="1"/>
    <col min="7" max="16384" width="9" style="171"/>
  </cols>
  <sheetData>
    <row r="1" spans="1:6" s="164" customFormat="1" ht="12.75" customHeight="1">
      <c r="A1" s="162" t="str">
        <f ca="1">'Orçamento Sintético'!A1</f>
        <v>P. Execução:</v>
      </c>
      <c r="B1" s="220" t="str">
        <f ca="1">'Orçamento Sintético'!D1</f>
        <v>Objeto: Recuperação das coberturas no edifício das Promotorias de Justiça de Samambaia</v>
      </c>
      <c r="C1" s="221"/>
      <c r="D1" s="221"/>
      <c r="E1" s="222"/>
      <c r="F1" s="163" t="str">
        <f ca="1">'Orçamento Sintético'!C1</f>
        <v>Licitação:</v>
      </c>
    </row>
    <row r="2" spans="1:6" s="164" customFormat="1">
      <c r="A2" s="165" t="str">
        <f ca="1">'Orçamento Sintético'!A2</f>
        <v>A</v>
      </c>
      <c r="B2" s="223" t="str">
        <f ca="1">'Orçamento Sintético'!D2</f>
        <v>Local: Quadra 302, conjunto 1, Samambaia Sul, PJ de Samambaia, Brasília-DF</v>
      </c>
      <c r="C2" s="224"/>
      <c r="D2" s="224"/>
      <c r="E2" s="225"/>
      <c r="F2" s="166" t="str">
        <f ca="1">'Orçamento Sintético'!C2</f>
        <v>B</v>
      </c>
    </row>
    <row r="3" spans="1:6" s="164" customFormat="1">
      <c r="A3" s="167" t="str">
        <f ca="1">'Orçamento Sintético'!A3</f>
        <v>P. Validade:</v>
      </c>
      <c r="B3" s="226" t="str">
        <f ca="1">'Orçamento Sintético'!C3</f>
        <v>Razão Social:</v>
      </c>
      <c r="C3" s="215"/>
      <c r="D3" s="215"/>
      <c r="E3" s="216"/>
      <c r="F3" s="168" t="str">
        <f ca="1">'Orçamento Sintético'!E1</f>
        <v>Data:</v>
      </c>
    </row>
    <row r="4" spans="1:6" s="164" customFormat="1">
      <c r="A4" s="165" t="str">
        <f ca="1">'Orçamento Sintético'!A4</f>
        <v>C</v>
      </c>
      <c r="B4" s="217" t="str">
        <f ca="1">'Orçamento Sintético'!C4</f>
        <v>D</v>
      </c>
      <c r="C4" s="218"/>
      <c r="D4" s="218"/>
      <c r="E4" s="219"/>
      <c r="F4" s="169">
        <f ca="1">'Orçamento Sintético'!E2</f>
        <v>1</v>
      </c>
    </row>
    <row r="5" spans="1:6" s="164" customFormat="1">
      <c r="A5" s="162" t="str">
        <f ca="1">'Orçamento Sintético'!A5</f>
        <v>P. Garantia:</v>
      </c>
      <c r="B5" s="214" t="str">
        <f ca="1">'Orçamento Sintético'!C5</f>
        <v>CNPJ:</v>
      </c>
      <c r="C5" s="215"/>
      <c r="D5" s="215"/>
      <c r="E5" s="216"/>
      <c r="F5" s="163" t="str">
        <f ca="1">'Orçamento Sintético'!E3</f>
        <v>Telefone:</v>
      </c>
    </row>
    <row r="6" spans="1:6" s="164" customFormat="1">
      <c r="A6" s="165" t="str">
        <f ca="1">'Orçamento Sintético'!A6</f>
        <v>F</v>
      </c>
      <c r="B6" s="217" t="str">
        <f ca="1">'Orçamento Sintético'!C6</f>
        <v>G</v>
      </c>
      <c r="C6" s="218"/>
      <c r="D6" s="218"/>
      <c r="E6" s="219"/>
      <c r="F6" s="169" t="str">
        <f ca="1">'Orçamento Sintético'!E4</f>
        <v>E</v>
      </c>
    </row>
    <row r="7" spans="1:6" s="164" customFormat="1" ht="13.5">
      <c r="A7" s="227" t="s">
        <v>717</v>
      </c>
      <c r="B7" s="228"/>
      <c r="C7" s="228"/>
      <c r="D7" s="228"/>
      <c r="E7" s="228"/>
      <c r="F7" s="228"/>
    </row>
    <row r="8" spans="1:6" ht="15">
      <c r="A8" s="229" t="s">
        <v>2</v>
      </c>
      <c r="B8" s="230" t="s">
        <v>718</v>
      </c>
      <c r="C8" s="230"/>
      <c r="D8" s="170"/>
      <c r="E8" s="230" t="s">
        <v>719</v>
      </c>
      <c r="F8" s="230"/>
    </row>
    <row r="9" spans="1:6">
      <c r="A9" s="229"/>
      <c r="B9" s="172" t="s">
        <v>714</v>
      </c>
      <c r="C9" s="172" t="s">
        <v>715</v>
      </c>
      <c r="D9" s="173"/>
      <c r="E9" s="172" t="s">
        <v>714</v>
      </c>
      <c r="F9" s="172" t="s">
        <v>715</v>
      </c>
    </row>
    <row r="10" spans="1:6">
      <c r="A10" s="174" t="s">
        <v>781</v>
      </c>
      <c r="B10" s="175" t="s">
        <v>720</v>
      </c>
      <c r="C10" s="175" t="s">
        <v>721</v>
      </c>
      <c r="D10" s="177"/>
      <c r="E10" s="175"/>
      <c r="F10" s="176"/>
    </row>
    <row r="11" spans="1:6">
      <c r="A11" s="174" t="s">
        <v>782</v>
      </c>
      <c r="B11" s="175" t="s">
        <v>722</v>
      </c>
      <c r="C11" s="175" t="s">
        <v>783</v>
      </c>
      <c r="D11" s="177"/>
      <c r="E11" s="175"/>
      <c r="F11" s="176"/>
    </row>
    <row r="12" spans="1:6" ht="22.5">
      <c r="A12" s="174" t="s">
        <v>723</v>
      </c>
      <c r="B12" s="175" t="s">
        <v>724</v>
      </c>
      <c r="C12" s="175" t="s">
        <v>784</v>
      </c>
      <c r="D12" s="177"/>
      <c r="E12" s="175"/>
      <c r="F12" s="176"/>
    </row>
    <row r="13" spans="1:6">
      <c r="A13" s="174" t="s">
        <v>726</v>
      </c>
      <c r="B13" s="175" t="s">
        <v>720</v>
      </c>
      <c r="C13" s="175" t="s">
        <v>727</v>
      </c>
      <c r="D13" s="177"/>
      <c r="E13" s="175"/>
      <c r="F13" s="176"/>
    </row>
    <row r="14" spans="1:6">
      <c r="A14" s="174" t="s">
        <v>800</v>
      </c>
      <c r="B14" s="175" t="s">
        <v>801</v>
      </c>
      <c r="C14" s="175" t="s">
        <v>802</v>
      </c>
      <c r="D14" s="177"/>
      <c r="E14" s="175"/>
      <c r="F14" s="176"/>
    </row>
    <row r="15" spans="1:6" ht="22.5">
      <c r="A15" s="174" t="s">
        <v>728</v>
      </c>
      <c r="B15" s="175" t="s">
        <v>729</v>
      </c>
      <c r="C15" s="175" t="s">
        <v>730</v>
      </c>
      <c r="D15" s="178"/>
      <c r="E15" s="175"/>
      <c r="F15" s="176"/>
    </row>
    <row r="16" spans="1:6" ht="22.5">
      <c r="A16" s="174" t="s">
        <v>731</v>
      </c>
      <c r="B16" s="175" t="s">
        <v>732</v>
      </c>
      <c r="C16" s="175" t="s">
        <v>785</v>
      </c>
      <c r="D16" s="178"/>
      <c r="E16" s="175"/>
      <c r="F16" s="176"/>
    </row>
    <row r="17" spans="1:6">
      <c r="A17" s="174" t="s">
        <v>733</v>
      </c>
      <c r="B17" s="175" t="s">
        <v>720</v>
      </c>
      <c r="C17" s="175" t="s">
        <v>725</v>
      </c>
      <c r="D17" s="178"/>
      <c r="E17" s="175"/>
      <c r="F17" s="176"/>
    </row>
    <row r="18" spans="1:6" ht="22.5">
      <c r="A18" s="174" t="s">
        <v>734</v>
      </c>
      <c r="B18" s="175" t="s">
        <v>735</v>
      </c>
      <c r="C18" s="175" t="s">
        <v>786</v>
      </c>
      <c r="D18" s="178"/>
      <c r="E18" s="175"/>
      <c r="F18" s="176"/>
    </row>
    <row r="19" spans="1:6" ht="22.5">
      <c r="A19" s="174" t="s">
        <v>734</v>
      </c>
      <c r="B19" s="175" t="s">
        <v>735</v>
      </c>
      <c r="C19" s="175" t="s">
        <v>787</v>
      </c>
      <c r="D19" s="178"/>
      <c r="E19" s="175"/>
      <c r="F19" s="176"/>
    </row>
    <row r="20" spans="1:6" ht="22.5">
      <c r="A20" s="174" t="s">
        <v>790</v>
      </c>
      <c r="B20" s="175" t="s">
        <v>788</v>
      </c>
      <c r="C20" s="175" t="s">
        <v>789</v>
      </c>
      <c r="D20" s="178"/>
      <c r="E20" s="175"/>
      <c r="F20" s="176"/>
    </row>
    <row r="21" spans="1:6" ht="13.5" customHeight="1">
      <c r="A21" s="174" t="s">
        <v>736</v>
      </c>
      <c r="B21" s="175" t="s">
        <v>737</v>
      </c>
      <c r="C21" s="175" t="s">
        <v>738</v>
      </c>
      <c r="E21" s="175"/>
      <c r="F21" s="176"/>
    </row>
    <row r="22" spans="1:6">
      <c r="A22" s="174" t="s">
        <v>739</v>
      </c>
      <c r="B22" s="175" t="s">
        <v>740</v>
      </c>
      <c r="C22" s="175" t="s">
        <v>738</v>
      </c>
      <c r="E22" s="175"/>
      <c r="F22" s="176"/>
    </row>
    <row r="23" spans="1:6">
      <c r="A23" s="174" t="s">
        <v>741</v>
      </c>
      <c r="B23" s="175" t="s">
        <v>742</v>
      </c>
      <c r="C23" s="175" t="s">
        <v>738</v>
      </c>
      <c r="E23" s="175"/>
      <c r="F23" s="176"/>
    </row>
    <row r="24" spans="1:6" ht="22.5">
      <c r="A24" s="174" t="s">
        <v>791</v>
      </c>
      <c r="B24" s="175" t="s">
        <v>793</v>
      </c>
      <c r="C24" s="175" t="s">
        <v>794</v>
      </c>
      <c r="E24" s="175"/>
      <c r="F24" s="176"/>
    </row>
    <row r="25" spans="1:6" ht="22.5">
      <c r="A25" s="174" t="s">
        <v>792</v>
      </c>
      <c r="B25" s="175" t="s">
        <v>793</v>
      </c>
      <c r="C25" s="175" t="s">
        <v>795</v>
      </c>
      <c r="E25" s="175"/>
      <c r="F25" s="176"/>
    </row>
    <row r="26" spans="1:6">
      <c r="A26" s="174" t="s">
        <v>743</v>
      </c>
      <c r="B26" s="175" t="s">
        <v>744</v>
      </c>
      <c r="C26" s="175" t="s">
        <v>796</v>
      </c>
      <c r="E26" s="175"/>
      <c r="F26" s="175"/>
    </row>
    <row r="27" spans="1:6">
      <c r="A27" s="174" t="s">
        <v>745</v>
      </c>
      <c r="B27" s="175" t="s">
        <v>746</v>
      </c>
      <c r="C27" s="175" t="s">
        <v>747</v>
      </c>
      <c r="E27" s="175"/>
      <c r="F27" s="175"/>
    </row>
    <row r="28" spans="1:6">
      <c r="A28" s="174" t="s">
        <v>745</v>
      </c>
      <c r="B28" s="175" t="s">
        <v>746</v>
      </c>
      <c r="C28" s="175" t="s">
        <v>748</v>
      </c>
      <c r="E28" s="175"/>
      <c r="F28" s="176"/>
    </row>
    <row r="29" spans="1:6">
      <c r="A29" s="174" t="s">
        <v>749</v>
      </c>
      <c r="B29" s="175" t="s">
        <v>750</v>
      </c>
      <c r="C29" s="175" t="s">
        <v>751</v>
      </c>
      <c r="D29" s="179"/>
      <c r="E29" s="175"/>
      <c r="F29" s="176"/>
    </row>
    <row r="30" spans="1:6">
      <c r="A30" s="174" t="s">
        <v>752</v>
      </c>
      <c r="B30" s="175" t="s">
        <v>753</v>
      </c>
      <c r="C30" s="175" t="s">
        <v>754</v>
      </c>
      <c r="D30" s="179"/>
      <c r="E30" s="175"/>
      <c r="F30" s="176"/>
    </row>
    <row r="31" spans="1:6">
      <c r="A31" s="174" t="s">
        <v>755</v>
      </c>
      <c r="B31" s="175" t="s">
        <v>750</v>
      </c>
      <c r="C31" s="175" t="s">
        <v>756</v>
      </c>
      <c r="D31" s="179"/>
      <c r="E31" s="175"/>
      <c r="F31" s="176"/>
    </row>
    <row r="32" spans="1:6">
      <c r="A32" s="174" t="s">
        <v>757</v>
      </c>
      <c r="B32" s="175" t="s">
        <v>750</v>
      </c>
      <c r="C32" s="175" t="s">
        <v>758</v>
      </c>
      <c r="D32" s="179"/>
      <c r="E32" s="175"/>
      <c r="F32" s="176"/>
    </row>
    <row r="33" spans="1:6">
      <c r="A33" s="174" t="s">
        <v>759</v>
      </c>
      <c r="B33" s="175" t="s">
        <v>760</v>
      </c>
      <c r="C33" s="175" t="s">
        <v>761</v>
      </c>
      <c r="E33" s="175"/>
      <c r="F33" s="176"/>
    </row>
    <row r="34" spans="1:6">
      <c r="A34" s="174" t="s">
        <v>762</v>
      </c>
      <c r="B34" s="175" t="s">
        <v>760</v>
      </c>
      <c r="C34" s="175" t="s">
        <v>763</v>
      </c>
      <c r="E34" s="175"/>
      <c r="F34" s="176"/>
    </row>
    <row r="35" spans="1:6" ht="22.5">
      <c r="A35" s="174" t="s">
        <v>764</v>
      </c>
      <c r="B35" s="175" t="s">
        <v>765</v>
      </c>
      <c r="C35" s="175" t="s">
        <v>766</v>
      </c>
      <c r="E35" s="175"/>
      <c r="F35" s="176"/>
    </row>
    <row r="36" spans="1:6" ht="22.5">
      <c r="A36" s="174" t="s">
        <v>767</v>
      </c>
      <c r="B36" s="175" t="s">
        <v>765</v>
      </c>
      <c r="C36" s="175" t="s">
        <v>768</v>
      </c>
      <c r="E36" s="175"/>
      <c r="F36" s="175"/>
    </row>
    <row r="37" spans="1:6">
      <c r="A37" s="174" t="s">
        <v>769</v>
      </c>
      <c r="B37" s="175" t="s">
        <v>765</v>
      </c>
      <c r="C37" s="175" t="s">
        <v>770</v>
      </c>
      <c r="E37" s="175"/>
      <c r="F37" s="175"/>
    </row>
    <row r="38" spans="1:6">
      <c r="A38" s="174" t="s">
        <v>771</v>
      </c>
      <c r="B38" s="175" t="s">
        <v>772</v>
      </c>
      <c r="C38" s="175" t="s">
        <v>773</v>
      </c>
      <c r="E38" s="175"/>
      <c r="F38" s="176"/>
    </row>
    <row r="39" spans="1:6">
      <c r="A39" s="174" t="s">
        <v>771</v>
      </c>
      <c r="B39" s="175" t="s">
        <v>772</v>
      </c>
      <c r="C39" s="175" t="s">
        <v>774</v>
      </c>
      <c r="E39" s="175"/>
      <c r="F39" s="176"/>
    </row>
    <row r="40" spans="1:6">
      <c r="A40" s="174" t="s">
        <v>771</v>
      </c>
      <c r="B40" s="175" t="s">
        <v>772</v>
      </c>
      <c r="C40" s="175" t="s">
        <v>775</v>
      </c>
      <c r="E40" s="175"/>
      <c r="F40" s="176"/>
    </row>
    <row r="41" spans="1:6">
      <c r="A41" s="174" t="s">
        <v>776</v>
      </c>
      <c r="B41" s="175" t="s">
        <v>777</v>
      </c>
      <c r="C41" s="175" t="s">
        <v>778</v>
      </c>
      <c r="E41" s="175"/>
      <c r="F41" s="176"/>
    </row>
    <row r="42" spans="1:6">
      <c r="A42" s="174" t="s">
        <v>799</v>
      </c>
      <c r="B42" s="180" t="s">
        <v>797</v>
      </c>
      <c r="C42" s="181" t="s">
        <v>798</v>
      </c>
      <c r="E42" s="175"/>
      <c r="F42" s="176"/>
    </row>
  </sheetData>
  <mergeCells count="10">
    <mergeCell ref="A7:F7"/>
    <mergeCell ref="A8:A9"/>
    <mergeCell ref="B8:C8"/>
    <mergeCell ref="E8:F8"/>
    <mergeCell ref="B5:E5"/>
    <mergeCell ref="B6:E6"/>
    <mergeCell ref="B1:E1"/>
    <mergeCell ref="B2:E2"/>
    <mergeCell ref="B3:E3"/>
    <mergeCell ref="B4:E4"/>
  </mergeCells>
  <phoneticPr fontId="12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8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"/>
  <sheetViews>
    <sheetView showGridLines="0" showOutlineSymbols="0" zoomScaleNormal="100" workbookViewId="0">
      <selection activeCell="D21" sqref="D21"/>
    </sheetView>
  </sheetViews>
  <sheetFormatPr defaultColWidth="8.625" defaultRowHeight="14.25"/>
  <cols>
    <col min="1" max="2" width="10.625" style="59" customWidth="1"/>
    <col min="3" max="3" width="59.25" style="59" customWidth="1"/>
    <col min="4" max="4" width="18.625" style="59" customWidth="1"/>
    <col min="5" max="16384" width="8.625" style="59"/>
  </cols>
  <sheetData>
    <row r="1" spans="1:4" ht="15" customHeight="1">
      <c r="A1" s="121" t="str">
        <f ca="1">'Orçamento Sintético'!$A$1:$A$2</f>
        <v>P. Execução:</v>
      </c>
      <c r="B1" s="140"/>
      <c r="C1" s="134" t="str">
        <f ca="1">'Orçamento Sintético'!D1</f>
        <v>Objeto: Recuperação das coberturas no edifício das Promotorias de Justiça de Samambaia</v>
      </c>
      <c r="D1" s="123" t="str">
        <f ca="1">'Orçamento Sintético'!C1</f>
        <v>Licitação:</v>
      </c>
    </row>
    <row r="2" spans="1:4" ht="15" customHeight="1">
      <c r="A2" s="208" t="str">
        <f ca="1">'Orçamento Sintético'!A2:B2</f>
        <v>A</v>
      </c>
      <c r="B2" s="208">
        <f ca="1">'Orçamento Sintético'!$B$2</f>
        <v>0</v>
      </c>
      <c r="C2" s="135" t="str">
        <f ca="1">'Orçamento Sintético'!D2</f>
        <v>Local: Quadra 302, conjunto 1, Samambaia Sul, PJ de Samambaia, Brasília-DF</v>
      </c>
      <c r="D2" s="126" t="str">
        <f ca="1">'Orçamento Sintético'!C2</f>
        <v>B</v>
      </c>
    </row>
    <row r="3" spans="1:4" ht="15" customHeight="1">
      <c r="A3" s="137" t="str">
        <f ca="1">'Orçamento Sintético'!A3:B3</f>
        <v>P. Validade:</v>
      </c>
      <c r="B3" s="140"/>
      <c r="C3" s="137" t="str">
        <f ca="1">'Orçamento Sintético'!C3:D3</f>
        <v>Razão Social:</v>
      </c>
      <c r="D3" s="123" t="str">
        <f ca="1">'Orçamento Sintético'!E1</f>
        <v>Data:</v>
      </c>
    </row>
    <row r="4" spans="1:4" ht="15" customHeight="1">
      <c r="A4" s="208" t="str">
        <f ca="1">'Orçamento Sintético'!$A$4:$B$4</f>
        <v>C</v>
      </c>
      <c r="B4" s="208"/>
      <c r="C4" s="133" t="str">
        <f ca="1">'Orçamento Sintético'!$C$4:$D$4</f>
        <v>D</v>
      </c>
      <c r="D4" s="143">
        <f ca="1">'Orçamento Sintético'!E2</f>
        <v>1</v>
      </c>
    </row>
    <row r="5" spans="1:4" ht="15" customHeight="1">
      <c r="A5" s="121" t="str">
        <f ca="1">'Orçamento Sintético'!A5</f>
        <v>P. Garantia:</v>
      </c>
      <c r="B5" s="140"/>
      <c r="C5" s="137" t="str">
        <f ca="1">'Orçamento Sintético'!C5</f>
        <v>CNPJ:</v>
      </c>
      <c r="D5" s="123" t="str">
        <f ca="1">'Orçamento Sintético'!E3</f>
        <v>Telefone:</v>
      </c>
    </row>
    <row r="6" spans="1:4" ht="15" customHeight="1">
      <c r="A6" s="208" t="str">
        <f ca="1">'Orçamento Sintético'!A6:B6</f>
        <v>F</v>
      </c>
      <c r="B6" s="208"/>
      <c r="C6" s="133" t="str">
        <f ca="1">'Orçamento Sintético'!C6:D6</f>
        <v>G</v>
      </c>
      <c r="D6" s="143" t="str">
        <f ca="1">'Orçamento Sintético'!E4</f>
        <v>E</v>
      </c>
    </row>
    <row r="7" spans="1:4" ht="15" customHeight="1">
      <c r="A7" s="234" t="s">
        <v>75</v>
      </c>
      <c r="B7" s="234"/>
      <c r="C7" s="234"/>
      <c r="D7" s="234"/>
    </row>
    <row r="8" spans="1:4" ht="13.9" customHeight="1">
      <c r="A8" s="60" t="s">
        <v>2</v>
      </c>
      <c r="B8" s="235" t="s">
        <v>76</v>
      </c>
      <c r="C8" s="235"/>
      <c r="D8" s="60" t="s">
        <v>77</v>
      </c>
    </row>
    <row r="9" spans="1:4" ht="13.9" customHeight="1">
      <c r="A9" s="61" t="s">
        <v>78</v>
      </c>
      <c r="B9" s="232" t="s">
        <v>79</v>
      </c>
      <c r="C9" s="232"/>
      <c r="D9" s="62"/>
    </row>
    <row r="10" spans="1:4" ht="13.9" customHeight="1">
      <c r="A10" s="63" t="s">
        <v>80</v>
      </c>
      <c r="B10" s="233" t="s">
        <v>81</v>
      </c>
      <c r="C10" s="233"/>
      <c r="D10" s="64">
        <f>ROUND(SUM(D11:D15),4)</f>
        <v>0.15740000000000001</v>
      </c>
    </row>
    <row r="11" spans="1:4" ht="13.9" customHeight="1">
      <c r="A11" s="65" t="s">
        <v>82</v>
      </c>
      <c r="B11" s="66" t="s">
        <v>83</v>
      </c>
      <c r="C11" s="67"/>
      <c r="D11" s="68">
        <v>0.04</v>
      </c>
    </row>
    <row r="12" spans="1:4" ht="13.9" customHeight="1">
      <c r="A12" s="65" t="s">
        <v>84</v>
      </c>
      <c r="B12" s="66" t="s">
        <v>85</v>
      </c>
      <c r="C12" s="67"/>
      <c r="D12" s="68">
        <v>8.0000000000000002E-3</v>
      </c>
    </row>
    <row r="13" spans="1:4" ht="13.9" customHeight="1">
      <c r="A13" s="65" t="s">
        <v>86</v>
      </c>
      <c r="B13" s="66" t="s">
        <v>87</v>
      </c>
      <c r="C13" s="67"/>
      <c r="D13" s="68">
        <v>1.2699999999999999E-2</v>
      </c>
    </row>
    <row r="14" spans="1:4" ht="13.9" customHeight="1">
      <c r="A14" s="65" t="s">
        <v>88</v>
      </c>
      <c r="B14" s="66" t="s">
        <v>89</v>
      </c>
      <c r="C14" s="67"/>
      <c r="D14" s="68">
        <v>1.23E-2</v>
      </c>
    </row>
    <row r="15" spans="1:4" ht="13.9" customHeight="1">
      <c r="A15" s="65" t="s">
        <v>90</v>
      </c>
      <c r="B15" s="66" t="s">
        <v>91</v>
      </c>
      <c r="C15" s="67"/>
      <c r="D15" s="68">
        <v>8.4400000000000003E-2</v>
      </c>
    </row>
    <row r="16" spans="1:4" ht="13.9" customHeight="1">
      <c r="A16" s="69"/>
      <c r="B16" s="66"/>
      <c r="C16" s="67"/>
      <c r="D16" s="68"/>
    </row>
    <row r="17" spans="1:4" ht="13.9" customHeight="1">
      <c r="A17" s="61" t="s">
        <v>92</v>
      </c>
      <c r="B17" s="232" t="s">
        <v>93</v>
      </c>
      <c r="C17" s="232"/>
      <c r="D17" s="62"/>
    </row>
    <row r="18" spans="1:4" ht="13.9" customHeight="1">
      <c r="A18" s="63" t="s">
        <v>94</v>
      </c>
      <c r="B18" s="233" t="s">
        <v>95</v>
      </c>
      <c r="C18" s="233"/>
      <c r="D18" s="64">
        <f>D19+D20+D21</f>
        <v>4.65E-2</v>
      </c>
    </row>
    <row r="19" spans="1:4" ht="13.9" customHeight="1">
      <c r="A19" s="65"/>
      <c r="B19" s="66" t="s">
        <v>96</v>
      </c>
      <c r="C19" s="67"/>
      <c r="D19" s="68">
        <v>6.4999999999999997E-3</v>
      </c>
    </row>
    <row r="20" spans="1:4" ht="13.9" customHeight="1">
      <c r="A20" s="65"/>
      <c r="B20" s="66" t="s">
        <v>97</v>
      </c>
      <c r="C20" s="67"/>
      <c r="D20" s="68">
        <v>0.03</v>
      </c>
    </row>
    <row r="21" spans="1:4" ht="13.9" customHeight="1">
      <c r="A21" s="65"/>
      <c r="B21" s="66" t="s">
        <v>98</v>
      </c>
      <c r="C21" s="67"/>
      <c r="D21" s="68">
        <f ca="1">2%*'Orçamento Sintético'!B158</f>
        <v>0.01</v>
      </c>
    </row>
    <row r="22" spans="1:4" ht="13.9" customHeight="1">
      <c r="A22" s="65"/>
      <c r="B22" s="66"/>
      <c r="C22" s="67"/>
      <c r="D22" s="68"/>
    </row>
    <row r="23" spans="1:4" ht="13.9" customHeight="1">
      <c r="A23" s="70" t="s">
        <v>99</v>
      </c>
      <c r="B23" s="231" t="s">
        <v>100</v>
      </c>
      <c r="C23" s="231"/>
      <c r="D23" s="71">
        <f>ROUND((((1+(D11+D12+D13))*(1+D14)*(1+D15))/(1-D18)-1),4)</f>
        <v>0.22120000000000001</v>
      </c>
    </row>
  </sheetData>
  <mergeCells count="10">
    <mergeCell ref="A2:B2"/>
    <mergeCell ref="A6:B6"/>
    <mergeCell ref="B23:C23"/>
    <mergeCell ref="B9:C9"/>
    <mergeCell ref="B10:C10"/>
    <mergeCell ref="B17:C17"/>
    <mergeCell ref="B18:C18"/>
    <mergeCell ref="A4:B4"/>
    <mergeCell ref="A7:D7"/>
    <mergeCell ref="B8:C8"/>
  </mergeCells>
  <phoneticPr fontId="12" type="noConversion"/>
  <printOptions horizontalCentered="1"/>
  <pageMargins left="0.59027777777777801" right="0.59027777777777801" top="0.78749999999999998" bottom="0.78749999999999998" header="0.51180555555555496" footer="0.51180555555555496"/>
  <pageSetup paperSize="9" scale="83" firstPageNumber="0" fitToHeight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4"/>
  <sheetViews>
    <sheetView showGridLines="0" showOutlineSymbols="0" zoomScaleNormal="100" workbookViewId="0">
      <selection activeCell="A7" sqref="A7:D7"/>
    </sheetView>
  </sheetViews>
  <sheetFormatPr defaultColWidth="8.625" defaultRowHeight="14.25"/>
  <cols>
    <col min="1" max="2" width="10.625" style="59" customWidth="1"/>
    <col min="3" max="3" width="59.75" style="59" customWidth="1"/>
    <col min="4" max="4" width="18.625" style="59" customWidth="1"/>
    <col min="5" max="16384" width="8.625" style="59"/>
  </cols>
  <sheetData>
    <row r="1" spans="1:4" ht="15" customHeight="1">
      <c r="A1" s="121" t="str">
        <f ca="1">'Orçamento Sintético'!$A$1:$A$2</f>
        <v>P. Execução:</v>
      </c>
      <c r="B1" s="140"/>
      <c r="C1" s="134" t="str">
        <f ca="1">'Orçamento Sintético'!D1</f>
        <v>Objeto: Recuperação das coberturas no edifício das Promotorias de Justiça de Samambaia</v>
      </c>
      <c r="D1" s="123" t="str">
        <f ca="1">'Orçamento Sintético'!C1</f>
        <v>Licitação:</v>
      </c>
    </row>
    <row r="2" spans="1:4" ht="15" customHeight="1">
      <c r="A2" s="208" t="str">
        <f ca="1">'Orçamento Sintético'!A2:B2</f>
        <v>A</v>
      </c>
      <c r="B2" s="208">
        <f ca="1">'Orçamento Sintético'!$B$2</f>
        <v>0</v>
      </c>
      <c r="C2" s="135" t="str">
        <f ca="1">'Orçamento Sintético'!D2</f>
        <v>Local: Quadra 302, conjunto 1, Samambaia Sul, PJ de Samambaia, Brasília-DF</v>
      </c>
      <c r="D2" s="126" t="str">
        <f ca="1">'Orçamento Sintético'!C2</f>
        <v>B</v>
      </c>
    </row>
    <row r="3" spans="1:4" ht="15" customHeight="1">
      <c r="A3" s="137" t="str">
        <f ca="1">'Orçamento Sintético'!A3:B3</f>
        <v>P. Validade:</v>
      </c>
      <c r="B3" s="140"/>
      <c r="C3" s="137" t="str">
        <f ca="1">'Orçamento Sintético'!C3:D3</f>
        <v>Razão Social:</v>
      </c>
      <c r="D3" s="123" t="str">
        <f ca="1">'Orçamento Sintético'!E1</f>
        <v>Data:</v>
      </c>
    </row>
    <row r="4" spans="1:4" ht="15" customHeight="1">
      <c r="A4" s="208" t="str">
        <f ca="1">'Orçamento Sintético'!$A$4:$B$4</f>
        <v>C</v>
      </c>
      <c r="B4" s="208"/>
      <c r="C4" s="133" t="str">
        <f ca="1">'Orçamento Sintético'!$C$4:$D$4</f>
        <v>D</v>
      </c>
      <c r="D4" s="143">
        <f ca="1">'Orçamento Sintético'!E2</f>
        <v>1</v>
      </c>
    </row>
    <row r="5" spans="1:4" ht="15" customHeight="1">
      <c r="A5" s="121" t="str">
        <f ca="1">'Orçamento Sintético'!A5</f>
        <v>P. Garantia:</v>
      </c>
      <c r="B5" s="140"/>
      <c r="C5" s="137" t="str">
        <f ca="1">'Orçamento Sintético'!C5</f>
        <v>CNPJ:</v>
      </c>
      <c r="D5" s="123" t="str">
        <f ca="1">'Orçamento Sintético'!E3</f>
        <v>Telefone:</v>
      </c>
    </row>
    <row r="6" spans="1:4" ht="15" customHeight="1">
      <c r="A6" s="208" t="str">
        <f ca="1">'Orçamento Sintético'!A6:B6</f>
        <v>F</v>
      </c>
      <c r="B6" s="208"/>
      <c r="C6" s="133" t="str">
        <f ca="1">'Orçamento Sintético'!C6:D6</f>
        <v>G</v>
      </c>
      <c r="D6" s="143" t="str">
        <f ca="1">'Orçamento Sintético'!E4</f>
        <v>E</v>
      </c>
    </row>
    <row r="7" spans="1:4" ht="15" customHeight="1">
      <c r="A7" s="238" t="s">
        <v>101</v>
      </c>
      <c r="B7" s="238"/>
      <c r="C7" s="238"/>
      <c r="D7" s="238"/>
    </row>
    <row r="8" spans="1:4">
      <c r="A8" s="60" t="s">
        <v>2</v>
      </c>
      <c r="B8" s="235" t="s">
        <v>76</v>
      </c>
      <c r="C8" s="235"/>
      <c r="D8" s="60" t="s">
        <v>77</v>
      </c>
    </row>
    <row r="9" spans="1:4" ht="14.25" customHeight="1">
      <c r="A9" s="237" t="s">
        <v>102</v>
      </c>
      <c r="B9" s="237"/>
      <c r="C9" s="237"/>
      <c r="D9" s="237"/>
    </row>
    <row r="10" spans="1:4">
      <c r="A10" s="72" t="s">
        <v>80</v>
      </c>
      <c r="B10" s="73" t="s">
        <v>103</v>
      </c>
      <c r="C10" s="74"/>
      <c r="D10" s="75">
        <v>0.2</v>
      </c>
    </row>
    <row r="11" spans="1:4">
      <c r="A11" s="72" t="s">
        <v>104</v>
      </c>
      <c r="B11" s="73" t="s">
        <v>105</v>
      </c>
      <c r="C11" s="74"/>
      <c r="D11" s="75">
        <v>1.4999999999999999E-2</v>
      </c>
    </row>
    <row r="12" spans="1:4">
      <c r="A12" s="72" t="s">
        <v>106</v>
      </c>
      <c r="B12" s="73" t="s">
        <v>107</v>
      </c>
      <c r="C12" s="74"/>
      <c r="D12" s="75">
        <v>0.01</v>
      </c>
    </row>
    <row r="13" spans="1:4">
      <c r="A13" s="72" t="s">
        <v>108</v>
      </c>
      <c r="B13" s="73" t="s">
        <v>109</v>
      </c>
      <c r="C13" s="74"/>
      <c r="D13" s="75">
        <v>2E-3</v>
      </c>
    </row>
    <row r="14" spans="1:4">
      <c r="A14" s="72" t="s">
        <v>110</v>
      </c>
      <c r="B14" s="73" t="s">
        <v>111</v>
      </c>
      <c r="C14" s="74"/>
      <c r="D14" s="75">
        <v>6.0000000000000001E-3</v>
      </c>
    </row>
    <row r="15" spans="1:4">
      <c r="A15" s="72" t="s">
        <v>112</v>
      </c>
      <c r="B15" s="73" t="s">
        <v>113</v>
      </c>
      <c r="C15" s="74"/>
      <c r="D15" s="75">
        <v>2.5000000000000001E-2</v>
      </c>
    </row>
    <row r="16" spans="1:4">
      <c r="A16" s="72" t="s">
        <v>114</v>
      </c>
      <c r="B16" s="73" t="s">
        <v>115</v>
      </c>
      <c r="C16" s="74"/>
      <c r="D16" s="75">
        <v>0.03</v>
      </c>
    </row>
    <row r="17" spans="1:4">
      <c r="A17" s="72" t="s">
        <v>116</v>
      </c>
      <c r="B17" s="73" t="s">
        <v>117</v>
      </c>
      <c r="C17" s="74"/>
      <c r="D17" s="75">
        <v>0.08</v>
      </c>
    </row>
    <row r="18" spans="1:4">
      <c r="A18" s="72" t="s">
        <v>118</v>
      </c>
      <c r="B18" s="73" t="s">
        <v>119</v>
      </c>
      <c r="C18" s="74"/>
      <c r="D18" s="75">
        <v>0.01</v>
      </c>
    </row>
    <row r="19" spans="1:4">
      <c r="A19" s="76" t="s">
        <v>120</v>
      </c>
      <c r="B19" s="77" t="s">
        <v>121</v>
      </c>
      <c r="C19" s="78"/>
      <c r="D19" s="79">
        <f>SUM(D10:D18)</f>
        <v>0.37800000000000006</v>
      </c>
    </row>
    <row r="20" spans="1:4" ht="14.25" customHeight="1">
      <c r="A20" s="237" t="s">
        <v>122</v>
      </c>
      <c r="B20" s="237"/>
      <c r="C20" s="237"/>
      <c r="D20" s="237"/>
    </row>
    <row r="21" spans="1:4">
      <c r="A21" s="72" t="s">
        <v>94</v>
      </c>
      <c r="B21" s="73" t="s">
        <v>123</v>
      </c>
      <c r="C21" s="74"/>
      <c r="D21" s="75">
        <v>0.17749999999999999</v>
      </c>
    </row>
    <row r="22" spans="1:4">
      <c r="A22" s="72" t="s">
        <v>124</v>
      </c>
      <c r="B22" s="73" t="s">
        <v>125</v>
      </c>
      <c r="C22" s="74"/>
      <c r="D22" s="75">
        <v>3.4099999999999998E-2</v>
      </c>
    </row>
    <row r="23" spans="1:4">
      <c r="A23" s="72" t="s">
        <v>126</v>
      </c>
      <c r="B23" s="73" t="s">
        <v>127</v>
      </c>
      <c r="C23" s="74"/>
      <c r="D23" s="75">
        <v>8.3999999999999995E-3</v>
      </c>
    </row>
    <row r="24" spans="1:4">
      <c r="A24" s="72" t="s">
        <v>128</v>
      </c>
      <c r="B24" s="73" t="s">
        <v>129</v>
      </c>
      <c r="C24" s="74"/>
      <c r="D24" s="75">
        <v>0.107</v>
      </c>
    </row>
    <row r="25" spans="1:4">
      <c r="A25" s="72" t="s">
        <v>130</v>
      </c>
      <c r="B25" s="73" t="s">
        <v>131</v>
      </c>
      <c r="C25" s="74"/>
      <c r="D25" s="75">
        <v>6.9999999999999999E-4</v>
      </c>
    </row>
    <row r="26" spans="1:4">
      <c r="A26" s="72" t="s">
        <v>132</v>
      </c>
      <c r="B26" s="73" t="s">
        <v>133</v>
      </c>
      <c r="C26" s="74"/>
      <c r="D26" s="75">
        <v>7.1000000000000004E-3</v>
      </c>
    </row>
    <row r="27" spans="1:4">
      <c r="A27" s="72" t="s">
        <v>134</v>
      </c>
      <c r="B27" s="73" t="s">
        <v>135</v>
      </c>
      <c r="C27" s="74"/>
      <c r="D27" s="75">
        <v>1.3299999999999999E-2</v>
      </c>
    </row>
    <row r="28" spans="1:4">
      <c r="A28" s="72" t="s">
        <v>136</v>
      </c>
      <c r="B28" s="73" t="s">
        <v>137</v>
      </c>
      <c r="C28" s="74"/>
      <c r="D28" s="75">
        <v>1E-3</v>
      </c>
    </row>
    <row r="29" spans="1:4">
      <c r="A29" s="72" t="s">
        <v>138</v>
      </c>
      <c r="B29" s="73" t="s">
        <v>139</v>
      </c>
      <c r="C29" s="74"/>
      <c r="D29" s="75">
        <v>8.0199999999999994E-2</v>
      </c>
    </row>
    <row r="30" spans="1:4">
      <c r="A30" s="72" t="s">
        <v>140</v>
      </c>
      <c r="B30" s="73" t="s">
        <v>141</v>
      </c>
      <c r="C30" s="74"/>
      <c r="D30" s="75">
        <v>2.9999999999999997E-4</v>
      </c>
    </row>
    <row r="31" spans="1:4">
      <c r="A31" s="76" t="s">
        <v>142</v>
      </c>
      <c r="B31" s="77" t="s">
        <v>143</v>
      </c>
      <c r="C31" s="78"/>
      <c r="D31" s="79">
        <f>SUM(D21:D30)</f>
        <v>0.42959999999999993</v>
      </c>
    </row>
    <row r="32" spans="1:4" ht="14.25" customHeight="1">
      <c r="A32" s="237" t="s">
        <v>144</v>
      </c>
      <c r="B32" s="237"/>
      <c r="C32" s="237"/>
      <c r="D32" s="237"/>
    </row>
    <row r="33" spans="1:4">
      <c r="A33" s="72" t="s">
        <v>145</v>
      </c>
      <c r="B33" s="73" t="s">
        <v>146</v>
      </c>
      <c r="C33" s="74"/>
      <c r="D33" s="75">
        <v>4.1500000000000002E-2</v>
      </c>
    </row>
    <row r="34" spans="1:4">
      <c r="A34" s="72" t="s">
        <v>147</v>
      </c>
      <c r="B34" s="73" t="s">
        <v>148</v>
      </c>
      <c r="C34" s="74"/>
      <c r="D34" s="75">
        <v>1E-3</v>
      </c>
    </row>
    <row r="35" spans="1:4">
      <c r="A35" s="72" t="s">
        <v>149</v>
      </c>
      <c r="B35" s="73" t="s">
        <v>150</v>
      </c>
      <c r="C35" s="74"/>
      <c r="D35" s="75">
        <v>4.9399999999999999E-2</v>
      </c>
    </row>
    <row r="36" spans="1:4">
      <c r="A36" s="72" t="s">
        <v>151</v>
      </c>
      <c r="B36" s="73" t="s">
        <v>152</v>
      </c>
      <c r="C36" s="74"/>
      <c r="D36" s="75">
        <v>3.2300000000000002E-2</v>
      </c>
    </row>
    <row r="37" spans="1:4">
      <c r="A37" s="72" t="s">
        <v>153</v>
      </c>
      <c r="B37" s="73" t="s">
        <v>154</v>
      </c>
      <c r="C37" s="74"/>
      <c r="D37" s="75">
        <v>3.5000000000000001E-3</v>
      </c>
    </row>
    <row r="38" spans="1:4">
      <c r="A38" s="76" t="s">
        <v>155</v>
      </c>
      <c r="B38" s="77" t="s">
        <v>143</v>
      </c>
      <c r="C38" s="78"/>
      <c r="D38" s="79">
        <f>SUM(D33:D37)</f>
        <v>0.12770000000000001</v>
      </c>
    </row>
    <row r="39" spans="1:4" ht="14.25" customHeight="1">
      <c r="A39" s="237" t="s">
        <v>156</v>
      </c>
      <c r="B39" s="237"/>
      <c r="C39" s="237"/>
      <c r="D39" s="237"/>
    </row>
    <row r="40" spans="1:4">
      <c r="A40" s="72" t="s">
        <v>157</v>
      </c>
      <c r="B40" s="73" t="s">
        <v>158</v>
      </c>
      <c r="C40" s="74"/>
      <c r="D40" s="75">
        <f>ROUND(D19*D31,4)</f>
        <v>0.16239999999999999</v>
      </c>
    </row>
    <row r="41" spans="1:4">
      <c r="A41" s="72" t="s">
        <v>159</v>
      </c>
      <c r="B41" s="73" t="s">
        <v>160</v>
      </c>
      <c r="C41" s="74"/>
      <c r="D41" s="75">
        <f>ROUND(D17*D33+D19*D34,4)</f>
        <v>3.7000000000000002E-3</v>
      </c>
    </row>
    <row r="42" spans="1:4" ht="13.9" customHeight="1">
      <c r="A42" s="76" t="s">
        <v>161</v>
      </c>
      <c r="B42" s="77" t="s">
        <v>162</v>
      </c>
      <c r="C42" s="78"/>
      <c r="D42" s="79">
        <f>SUM(D40:D41)</f>
        <v>0.1661</v>
      </c>
    </row>
    <row r="43" spans="1:4">
      <c r="A43" s="72"/>
      <c r="B43" s="73"/>
      <c r="C43" s="74"/>
      <c r="D43" s="75"/>
    </row>
    <row r="44" spans="1:4" ht="14.25" customHeight="1">
      <c r="A44" s="236" t="s">
        <v>163</v>
      </c>
      <c r="B44" s="236"/>
      <c r="C44" s="236"/>
      <c r="D44" s="71">
        <f>D19+D31+D38+D42</f>
        <v>1.1013999999999999</v>
      </c>
    </row>
  </sheetData>
  <mergeCells count="10">
    <mergeCell ref="A2:B2"/>
    <mergeCell ref="A6:B6"/>
    <mergeCell ref="A44:C44"/>
    <mergeCell ref="A9:D9"/>
    <mergeCell ref="A20:D20"/>
    <mergeCell ref="A32:D32"/>
    <mergeCell ref="A39:D39"/>
    <mergeCell ref="A4:B4"/>
    <mergeCell ref="A7:D7"/>
    <mergeCell ref="B8:C8"/>
  </mergeCells>
  <phoneticPr fontId="12" type="noConversion"/>
  <printOptions horizontalCentered="1"/>
  <pageMargins left="0.59027777777777801" right="0.59027777777777801" top="0.78749999999999998" bottom="0.78749999999999998" header="0.51180555555555496" footer="0.51180555555555496"/>
  <pageSetup paperSize="9" scale="83" firstPageNumber="0" fitToHeight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9"/>
  <sheetViews>
    <sheetView showGridLines="0" showOutlineSymbols="0" zoomScaleNormal="100" workbookViewId="0">
      <selection activeCell="F133" sqref="F133"/>
    </sheetView>
  </sheetViews>
  <sheetFormatPr defaultRowHeight="11.25"/>
  <cols>
    <col min="1" max="1" width="20" style="1" customWidth="1"/>
    <col min="2" max="2" width="60" style="1" customWidth="1"/>
    <col min="3" max="3" width="20" style="1" customWidth="1"/>
    <col min="4" max="31" width="12" style="1" customWidth="1"/>
    <col min="32" max="16384" width="9" style="1"/>
  </cols>
  <sheetData>
    <row r="1" spans="1:8" ht="15" customHeight="1">
      <c r="A1" s="144" t="str">
        <f ca="1">'Orçamento Sintético'!A1:A2</f>
        <v>P. Execução:</v>
      </c>
      <c r="B1" s="145" t="str">
        <f ca="1">'Orçamento Sintético'!D1</f>
        <v>Objeto: Recuperação das coberturas no edifício das Promotorias de Justiça de Samambaia</v>
      </c>
      <c r="C1" s="144" t="str">
        <f ca="1">'Orçamento Sintético'!C1</f>
        <v>Licitação:</v>
      </c>
      <c r="D1" s="250"/>
      <c r="E1" s="251"/>
      <c r="F1" s="252"/>
      <c r="G1" s="80"/>
      <c r="H1" s="80"/>
    </row>
    <row r="2" spans="1:8" ht="15" customHeight="1">
      <c r="A2" s="146" t="str">
        <f ca="1">'Orçamento Sintético'!A2:B2</f>
        <v>A</v>
      </c>
      <c r="B2" s="147" t="str">
        <f ca="1">'Orçamento Sintético'!D2</f>
        <v>Local: Quadra 302, conjunto 1, Samambaia Sul, PJ de Samambaia, Brasília-DF</v>
      </c>
      <c r="C2" s="148" t="str">
        <f ca="1">'Orçamento Sintético'!C2</f>
        <v>B</v>
      </c>
      <c r="D2" s="253"/>
      <c r="E2" s="254"/>
      <c r="F2" s="255"/>
      <c r="G2" s="80"/>
      <c r="H2" s="80"/>
    </row>
    <row r="3" spans="1:8" ht="15" customHeight="1">
      <c r="A3" s="149" t="str">
        <f ca="1">'Orçamento Sintético'!A3:B3</f>
        <v>P. Validade:</v>
      </c>
      <c r="B3" s="149" t="str">
        <f ca="1">'Orçamento Sintético'!C3</f>
        <v>Razão Social:</v>
      </c>
      <c r="C3" s="144" t="str">
        <f ca="1">'Orçamento Sintético'!E1</f>
        <v>Data:</v>
      </c>
      <c r="D3" s="253"/>
      <c r="E3" s="254"/>
      <c r="F3" s="255"/>
      <c r="G3" s="54"/>
      <c r="H3" s="54"/>
    </row>
    <row r="4" spans="1:8" ht="15" customHeight="1">
      <c r="A4" s="146" t="str">
        <f ca="1">'Orçamento Sintético'!A4:B4</f>
        <v>C</v>
      </c>
      <c r="B4" s="150" t="str">
        <f ca="1">'Composição de BDI'!C4</f>
        <v>D</v>
      </c>
      <c r="C4" s="150">
        <f ca="1">'Orçamento Sintético'!E2</f>
        <v>1</v>
      </c>
      <c r="D4" s="253"/>
      <c r="E4" s="254"/>
      <c r="F4" s="255"/>
    </row>
    <row r="5" spans="1:8" ht="15" customHeight="1">
      <c r="A5" s="144" t="str">
        <f ca="1">'Orçamento Sintético'!A5</f>
        <v>P. Garantia:</v>
      </c>
      <c r="B5" s="149" t="str">
        <f ca="1">'Orçamento Sintético'!C5</f>
        <v>CNPJ:</v>
      </c>
      <c r="C5" s="144" t="str">
        <f ca="1">'Orçamento Sintético'!E3</f>
        <v>Telefone:</v>
      </c>
      <c r="D5" s="151"/>
      <c r="E5" s="152"/>
      <c r="F5" s="153"/>
    </row>
    <row r="6" spans="1:8" ht="15" customHeight="1">
      <c r="A6" s="146" t="str">
        <f ca="1">'Orçamento Sintético'!A6:B6</f>
        <v>F</v>
      </c>
      <c r="B6" s="150" t="str">
        <f ca="1">'Orçamento Sintético'!C6</f>
        <v>G</v>
      </c>
      <c r="C6" s="150" t="str">
        <f ca="1">'Orçamento Sintético'!E4</f>
        <v>E</v>
      </c>
      <c r="D6" s="154"/>
      <c r="E6" s="155"/>
      <c r="F6" s="156"/>
    </row>
    <row r="7" spans="1:8" ht="14.1" customHeight="1">
      <c r="A7" s="213" t="s">
        <v>164</v>
      </c>
      <c r="B7" s="213"/>
      <c r="C7" s="213"/>
      <c r="D7" s="213"/>
      <c r="E7" s="213"/>
      <c r="F7" s="213"/>
      <c r="G7" s="81"/>
      <c r="H7" s="81"/>
    </row>
    <row r="8" spans="1:8" ht="14.1" customHeight="1">
      <c r="A8" s="195" t="s">
        <v>2</v>
      </c>
      <c r="B8" s="195" t="s">
        <v>3</v>
      </c>
      <c r="C8" s="196" t="s">
        <v>165</v>
      </c>
      <c r="D8" s="196" t="s">
        <v>166</v>
      </c>
      <c r="E8" s="196" t="s">
        <v>167</v>
      </c>
      <c r="F8" s="196" t="s">
        <v>658</v>
      </c>
    </row>
    <row r="9" spans="1:8" ht="14.1" customHeight="1">
      <c r="A9" s="242" t="s">
        <v>5</v>
      </c>
      <c r="B9" s="241" t="str">
        <f ca="1">VLOOKUP($A9,'Orçamento Sintético'!$A:$H,4,0)</f>
        <v>SERVIÇOS TÉCNICO-PROFISSIONAIS</v>
      </c>
      <c r="C9" s="82">
        <f ca="1">ROUND(C10/$F$308,4)</f>
        <v>4.0000000000000002E-4</v>
      </c>
      <c r="D9" s="83">
        <f>ROUND(D10/$C10,4)</f>
        <v>1</v>
      </c>
      <c r="E9" s="83">
        <f>ROUND(E10/$C10,4)</f>
        <v>0</v>
      </c>
      <c r="F9" s="83">
        <f>ROUND(F10/$C10,4)</f>
        <v>0</v>
      </c>
    </row>
    <row r="10" spans="1:8" ht="14.1" customHeight="1">
      <c r="A10" s="242"/>
      <c r="B10" s="241"/>
      <c r="C10" s="84">
        <f ca="1">VLOOKUP($A9,'Orçamento Sintético'!$A:$H,8,0)</f>
        <v>233.94</v>
      </c>
      <c r="D10" s="85">
        <f>D12</f>
        <v>233.94</v>
      </c>
      <c r="E10" s="85">
        <f>E12</f>
        <v>0</v>
      </c>
      <c r="F10" s="85">
        <f>F12</f>
        <v>0</v>
      </c>
    </row>
    <row r="11" spans="1:8" ht="14.1" customHeight="1">
      <c r="A11" s="239" t="s">
        <v>18</v>
      </c>
      <c r="B11" s="239" t="str">
        <f ca="1">VLOOKUP($A11,'Orçamento Sintético'!$A:$H,4,0)</f>
        <v>TAXAS E EMOLUMENTOS</v>
      </c>
      <c r="C11" s="188">
        <f ca="1">ROUND(C12/$F$308,4)</f>
        <v>4.0000000000000002E-4</v>
      </c>
      <c r="D11" s="188">
        <f>ROUND(D12/$C12,4)</f>
        <v>1</v>
      </c>
      <c r="E11" s="186">
        <f>ROUND(E12/$C12,4)</f>
        <v>0</v>
      </c>
      <c r="F11" s="186">
        <f>ROUND(F12/$C12,4)</f>
        <v>0</v>
      </c>
    </row>
    <row r="12" spans="1:8" ht="14.1" customHeight="1">
      <c r="A12" s="240"/>
      <c r="B12" s="240"/>
      <c r="C12" s="187">
        <f ca="1">VLOOKUP($A11,'Orçamento Sintético'!$A:$H,8,0)</f>
        <v>233.94</v>
      </c>
      <c r="D12" s="187">
        <f>D14</f>
        <v>233.94</v>
      </c>
      <c r="E12" s="187">
        <f>E14</f>
        <v>0</v>
      </c>
      <c r="F12" s="187">
        <f>F14</f>
        <v>0</v>
      </c>
    </row>
    <row r="13" spans="1:8" ht="14.1" customHeight="1">
      <c r="A13" s="243" t="s">
        <v>175</v>
      </c>
      <c r="B13" s="243" t="str">
        <f ca="1">VLOOKUP($A13,'Orçamento Sintético'!$A:$H,4,0)</f>
        <v>Anotação de Responsabilidade Técnica (Faixa 3 - Tabela A - CONFEA)</v>
      </c>
      <c r="C13" s="86">
        <f ca="1">ROUND(C14/$F$308,4)</f>
        <v>4.0000000000000002E-4</v>
      </c>
      <c r="D13" s="189">
        <v>1</v>
      </c>
      <c r="E13" s="86">
        <v>0</v>
      </c>
      <c r="F13" s="86">
        <v>0</v>
      </c>
    </row>
    <row r="14" spans="1:8" ht="14.1" customHeight="1">
      <c r="A14" s="243"/>
      <c r="B14" s="243"/>
      <c r="C14" s="87">
        <f ca="1">VLOOKUP($A13,'Orçamento Sintético'!$A:$H,8,0)</f>
        <v>233.94</v>
      </c>
      <c r="D14" s="190">
        <f>ROUND($C14*D13,2)</f>
        <v>233.94</v>
      </c>
      <c r="E14" s="87">
        <f>ROUND($C14*E13,2)</f>
        <v>0</v>
      </c>
      <c r="F14" s="87">
        <f>ROUND($C14*F13,2)</f>
        <v>0</v>
      </c>
    </row>
    <row r="15" spans="1:8" ht="14.1" customHeight="1">
      <c r="A15" s="242" t="s">
        <v>6</v>
      </c>
      <c r="B15" s="241" t="str">
        <f ca="1">VLOOKUP($A15,'Orçamento Sintético'!$A:$H,4,0)</f>
        <v>SERVIÇOS PRELIMINARES</v>
      </c>
      <c r="C15" s="82">
        <f ca="1">ROUND(C16/$F$308,4)</f>
        <v>0.13370000000000001</v>
      </c>
      <c r="D15" s="83">
        <f>ROUND(D16/$C16,4)</f>
        <v>0.50449999999999995</v>
      </c>
      <c r="E15" s="83">
        <f>ROUND(E16/$C16,4)</f>
        <v>0.39639999999999997</v>
      </c>
      <c r="F15" s="83">
        <f>ROUND(F16/$C16,4)</f>
        <v>9.9099999999999994E-2</v>
      </c>
    </row>
    <row r="16" spans="1:8" ht="14.1" customHeight="1">
      <c r="A16" s="242"/>
      <c r="B16" s="241"/>
      <c r="C16" s="84">
        <f ca="1">VLOOKUP($A15,'Orçamento Sintético'!$A:$H,8,0)</f>
        <v>78983.62999999999</v>
      </c>
      <c r="D16" s="85">
        <f>D18+D48</f>
        <v>39846.94</v>
      </c>
      <c r="E16" s="85">
        <f>E18+E48</f>
        <v>31305.799999999996</v>
      </c>
      <c r="F16" s="85">
        <f>F18+F48</f>
        <v>7830.9000000000005</v>
      </c>
    </row>
    <row r="17" spans="1:6" ht="14.1" customHeight="1">
      <c r="A17" s="239" t="s">
        <v>25</v>
      </c>
      <c r="B17" s="239" t="str">
        <f ca="1">VLOOKUP($A17,'Orçamento Sintético'!$A:$H,4,0)</f>
        <v>CANTEIRO DE OBRA: IMPLANTAÇÃO, OPERAÇÃO E MANUTENÇÃO</v>
      </c>
      <c r="C17" s="188">
        <f ca="1">ROUND(C18/$F$308,4)</f>
        <v>7.9899999999999999E-2</v>
      </c>
      <c r="D17" s="188">
        <f>ROUND(D18/$C18,4)</f>
        <v>0.56340000000000001</v>
      </c>
      <c r="E17" s="186">
        <f>ROUND(E18/$C18,4)</f>
        <v>0.39950000000000002</v>
      </c>
      <c r="F17" s="186">
        <f>ROUND(F18/$C18,4)</f>
        <v>3.7100000000000001E-2</v>
      </c>
    </row>
    <row r="18" spans="1:6" ht="14.1" customHeight="1">
      <c r="A18" s="240"/>
      <c r="B18" s="240"/>
      <c r="C18" s="187">
        <f ca="1">VLOOKUP($A17,'Orçamento Sintético'!$A:$H,8,0)</f>
        <v>47199.87999999999</v>
      </c>
      <c r="D18" s="187">
        <f>D20+D26</f>
        <v>26592.420000000002</v>
      </c>
      <c r="E18" s="187">
        <f>E20+E26</f>
        <v>18858.199999999997</v>
      </c>
      <c r="F18" s="187">
        <f>F20+F26</f>
        <v>1749.26</v>
      </c>
    </row>
    <row r="19" spans="1:6" ht="14.1" customHeight="1">
      <c r="A19" s="239" t="s">
        <v>176</v>
      </c>
      <c r="B19" s="239" t="str">
        <f ca="1">VLOOKUP($A19,'Orçamento Sintético'!$A:$H,4,0)</f>
        <v>CONSTRUÇÕES PROVISÓRIAS</v>
      </c>
      <c r="C19" s="191">
        <f ca="1">ROUND(C20/$F$308,4)</f>
        <v>4.3E-3</v>
      </c>
      <c r="D19" s="191">
        <f>ROUND(D20/$C20,4)</f>
        <v>0.33</v>
      </c>
      <c r="E19" s="191">
        <f>ROUND(E20/$C20,4)</f>
        <v>0.34</v>
      </c>
      <c r="F19" s="191">
        <f>ROUND(F20/$C20,4)</f>
        <v>0.33</v>
      </c>
    </row>
    <row r="20" spans="1:6" ht="14.1" customHeight="1">
      <c r="A20" s="240"/>
      <c r="B20" s="240"/>
      <c r="C20" s="187">
        <f ca="1">VLOOKUP($A19,'Orçamento Sintético'!$A:$H,8,0)</f>
        <v>2519.52</v>
      </c>
      <c r="D20" s="187">
        <f>D22</f>
        <v>831.44</v>
      </c>
      <c r="E20" s="187">
        <f>E22</f>
        <v>856.64</v>
      </c>
      <c r="F20" s="187">
        <f>F22</f>
        <v>831.44</v>
      </c>
    </row>
    <row r="21" spans="1:6" ht="14.1" customHeight="1">
      <c r="A21" s="239" t="s">
        <v>178</v>
      </c>
      <c r="B21" s="239" t="str">
        <f ca="1">VLOOKUP($A21,'Orçamento Sintético'!$A:$H,4,0)</f>
        <v>DEPÓSITOS</v>
      </c>
      <c r="C21" s="191">
        <f ca="1">ROUND(C22/$F$308,4)</f>
        <v>4.3E-3</v>
      </c>
      <c r="D21" s="192">
        <f>ROUND(D22/$C22,4)</f>
        <v>0.33</v>
      </c>
      <c r="E21" s="192">
        <f>ROUND(E22/$C22,4)</f>
        <v>0.34</v>
      </c>
      <c r="F21" s="192">
        <f>ROUND(F22/$C22,4)</f>
        <v>0.33</v>
      </c>
    </row>
    <row r="22" spans="1:6" ht="14.1" customHeight="1">
      <c r="A22" s="240"/>
      <c r="B22" s="240"/>
      <c r="C22" s="193">
        <f ca="1">VLOOKUP($A21,'Orçamento Sintético'!$A:$H,8,0)</f>
        <v>2519.52</v>
      </c>
      <c r="D22" s="194">
        <f>D24</f>
        <v>831.44</v>
      </c>
      <c r="E22" s="194">
        <f>E24</f>
        <v>856.64</v>
      </c>
      <c r="F22" s="194">
        <f>F24</f>
        <v>831.44</v>
      </c>
    </row>
    <row r="23" spans="1:6" ht="14.1" customHeight="1">
      <c r="A23" s="243" t="s">
        <v>180</v>
      </c>
      <c r="B23" s="243" t="str">
        <f ca="1">VLOOKUP($A23,'Orçamento Sintético'!$A:$H,4,0)</f>
        <v>LOCACAO DE CONTAINER 2,30  X  6,00 M, ALT. 2,50 M, PARA ESCRITORIO, SEM DIVISORIAS INTERNAS E SEM SANITARIO</v>
      </c>
      <c r="C23" s="86">
        <f ca="1">ROUND(C24/$F$308,4)</f>
        <v>4.3E-3</v>
      </c>
      <c r="D23" s="189">
        <v>0.33</v>
      </c>
      <c r="E23" s="189">
        <v>0.34</v>
      </c>
      <c r="F23" s="189">
        <v>0.33</v>
      </c>
    </row>
    <row r="24" spans="1:6" ht="14.1" customHeight="1">
      <c r="A24" s="243"/>
      <c r="B24" s="243"/>
      <c r="C24" s="87">
        <f ca="1">VLOOKUP($A23,'Orçamento Sintético'!$A:$H,8,0)</f>
        <v>2519.52</v>
      </c>
      <c r="D24" s="190">
        <f>ROUND($C24*D23,2)</f>
        <v>831.44</v>
      </c>
      <c r="E24" s="190">
        <f>ROUND($C24*E23,2)</f>
        <v>856.64</v>
      </c>
      <c r="F24" s="190">
        <f>ROUND($C24*F23,2)</f>
        <v>831.44</v>
      </c>
    </row>
    <row r="25" spans="1:6" ht="14.1" customHeight="1">
      <c r="A25" s="239" t="s">
        <v>27</v>
      </c>
      <c r="B25" s="239" t="str">
        <f ca="1">VLOOKUP($A25,'Orçamento Sintético'!$A:$H,4,0)</f>
        <v>PROTEÇÃO E SINALIZAÇÃO</v>
      </c>
      <c r="C25" s="191">
        <f ca="1">ROUND(C26/$F$308,4)</f>
        <v>7.5600000000000001E-2</v>
      </c>
      <c r="D25" s="191">
        <f>ROUND(D26/$C26,4)</f>
        <v>0.5766</v>
      </c>
      <c r="E25" s="191">
        <f>ROUND(E26/$C26,4)</f>
        <v>0.40289999999999998</v>
      </c>
      <c r="F25" s="191">
        <f>ROUND(F26/$C26,4)</f>
        <v>2.0500000000000001E-2</v>
      </c>
    </row>
    <row r="26" spans="1:6" ht="14.1" customHeight="1">
      <c r="A26" s="240"/>
      <c r="B26" s="240"/>
      <c r="C26" s="187">
        <f ca="1">VLOOKUP($A25,'Orçamento Sintético'!$A:$H,8,0)</f>
        <v>44680.359999999993</v>
      </c>
      <c r="D26" s="187">
        <f>D28+D30+D32+D34+D36+D38+D40+D42+D44+D46</f>
        <v>25760.980000000003</v>
      </c>
      <c r="E26" s="187">
        <f>E28+E30+E32+E34+E36+E38+E40+E42+E44+E46</f>
        <v>18001.559999999998</v>
      </c>
      <c r="F26" s="187">
        <f>F28+F30+F32+F34+F36+F38+F40+F42+F44+F46</f>
        <v>917.81999999999994</v>
      </c>
    </row>
    <row r="27" spans="1:6" ht="14.1" customHeight="1">
      <c r="A27" s="243" t="s">
        <v>183</v>
      </c>
      <c r="B27" s="243" t="str">
        <f ca="1">VLOOKUP($A27,'Orçamento Sintético'!$A:$H,4,0)</f>
        <v>LOCACAO DE ANDAIME METALICO TIPO FACHADEIRO, LARGURA DE 1,20 M, ALTURA POR PECA DE 2,0 M, INCLUINDO SAPATAS E ITENS NECESSARIOS A INSTALACAO</v>
      </c>
      <c r="C27" s="86">
        <f ca="1">ROUND(C28/$F$308,4)</f>
        <v>1.66E-2</v>
      </c>
      <c r="D27" s="189">
        <v>0.5</v>
      </c>
      <c r="E27" s="189">
        <v>0.5</v>
      </c>
      <c r="F27" s="86">
        <v>0</v>
      </c>
    </row>
    <row r="28" spans="1:6" ht="14.1" customHeight="1">
      <c r="A28" s="243"/>
      <c r="B28" s="243"/>
      <c r="C28" s="87">
        <f ca="1">VLOOKUP($A27,'Orçamento Sintético'!$A:$H,8,0)</f>
        <v>9824.16</v>
      </c>
      <c r="D28" s="190">
        <f>ROUND($C28*D27,2)</f>
        <v>4912.08</v>
      </c>
      <c r="E28" s="190">
        <f>ROUND($C28*E27,2)</f>
        <v>4912.08</v>
      </c>
      <c r="F28" s="87">
        <f>ROUND($C28*F27,2)</f>
        <v>0</v>
      </c>
    </row>
    <row r="29" spans="1:6" ht="14.1" customHeight="1">
      <c r="A29" s="243" t="s">
        <v>187</v>
      </c>
      <c r="B29" s="243" t="str">
        <f ca="1">VLOOKUP($A29,'Orçamento Sintético'!$A:$H,4,0)</f>
        <v>LOCACAO DE ANDAIME METALICO TUBULAR DE ENCAIXE, TIPO DE TORRE, COM LARGURA DE 1 ATE 1,5 M E ALTURA DE *1,00* M (INCLUSO SAPATAS FIXAS OU RODIZIOS)</v>
      </c>
      <c r="C29" s="86">
        <f ca="1">ROUND(C30/$F$308,4)</f>
        <v>8.9999999999999998E-4</v>
      </c>
      <c r="D29" s="86">
        <v>0</v>
      </c>
      <c r="E29" s="189">
        <v>0.4</v>
      </c>
      <c r="F29" s="189">
        <v>0.6</v>
      </c>
    </row>
    <row r="30" spans="1:6" ht="14.1" customHeight="1">
      <c r="A30" s="243"/>
      <c r="B30" s="243"/>
      <c r="C30" s="87">
        <f ca="1">VLOOKUP($A29,'Orçamento Sintético'!$A:$H,8,0)</f>
        <v>513</v>
      </c>
      <c r="D30" s="87">
        <f>ROUND($C30*D29,2)</f>
        <v>0</v>
      </c>
      <c r="E30" s="190">
        <f>ROUND($C30*E29,2)</f>
        <v>205.2</v>
      </c>
      <c r="F30" s="190">
        <f>ROUND($C30*F29,2)</f>
        <v>307.8</v>
      </c>
    </row>
    <row r="31" spans="1:6" ht="15.75" customHeight="1">
      <c r="A31" s="243" t="s">
        <v>191</v>
      </c>
      <c r="B31" s="243" t="str">
        <f ca="1">VLOOKUP($A31,'Orçamento Sintético'!$A:$H,4,0)</f>
        <v>MONTAGEM E DESMONTAGEM DE ANDAIME MODULAR FACHADEIRO, COM PISO METÁLICO, PARA EDIFICAÇÕES COM MÚLTIPLOS PAVIMENTOS (EXCLUSIVE ANDAIME E LIMPEZA). AF_11/2017</v>
      </c>
      <c r="C31" s="86">
        <f ca="1">ROUND(C32/$F$308,4)</f>
        <v>2.3599999999999999E-2</v>
      </c>
      <c r="D31" s="189">
        <v>0.5</v>
      </c>
      <c r="E31" s="189">
        <v>0.5</v>
      </c>
      <c r="F31" s="86">
        <v>0</v>
      </c>
    </row>
    <row r="32" spans="1:6" ht="16.5" customHeight="1">
      <c r="A32" s="243"/>
      <c r="B32" s="243"/>
      <c r="C32" s="87">
        <f ca="1">VLOOKUP($A31,'Orçamento Sintético'!$A:$H,8,0)</f>
        <v>13968</v>
      </c>
      <c r="D32" s="190">
        <f>ROUND($C32*D31,2)</f>
        <v>6984</v>
      </c>
      <c r="E32" s="190">
        <f>ROUND($C32*E31,2)</f>
        <v>6984</v>
      </c>
      <c r="F32" s="87">
        <f>ROUND($C32*F31,2)</f>
        <v>0</v>
      </c>
    </row>
    <row r="33" spans="1:6" ht="14.1" customHeight="1">
      <c r="A33" s="243" t="s">
        <v>194</v>
      </c>
      <c r="B33" s="243" t="str">
        <f ca="1">VLOOKUP($A33,'Orçamento Sintético'!$A:$H,4,0)</f>
        <v>COLOCAÇÃO DE TELA EM ANDAIME FACHADEIRO. AF_11/2017</v>
      </c>
      <c r="C33" s="86">
        <f ca="1">ROUND(C34/$F$308,4)</f>
        <v>1.8800000000000001E-2</v>
      </c>
      <c r="D33" s="189">
        <v>0.5</v>
      </c>
      <c r="E33" s="189">
        <v>0.5</v>
      </c>
      <c r="F33" s="86">
        <v>0</v>
      </c>
    </row>
    <row r="34" spans="1:6" ht="14.1" customHeight="1">
      <c r="A34" s="243"/>
      <c r="B34" s="243"/>
      <c r="C34" s="87">
        <f ca="1">VLOOKUP($A33,'Orçamento Sintético'!$A:$H,8,0)</f>
        <v>11081.28</v>
      </c>
      <c r="D34" s="190">
        <f>ROUND($C34*D33,2)</f>
        <v>5540.64</v>
      </c>
      <c r="E34" s="190">
        <f>ROUND($C34*E33,2)</f>
        <v>5540.64</v>
      </c>
      <c r="F34" s="87">
        <f>ROUND($C34*F33,2)</f>
        <v>0</v>
      </c>
    </row>
    <row r="35" spans="1:6" ht="14.1" customHeight="1">
      <c r="A35" s="243" t="s">
        <v>197</v>
      </c>
      <c r="B35" s="243" t="str">
        <f ca="1">VLOOKUP($A35,'Orçamento Sintético'!$A:$H,4,0)</f>
        <v>MONTAGEM E DESMONTAGEM DE ANDAIME TUBULAR TIPO TORRE (EXCLUSIVE ANDAIME E LIMPEZA). AF_11/2017</v>
      </c>
      <c r="C35" s="86">
        <f ca="1">ROUND(C36/$F$308,4)</f>
        <v>1.5E-3</v>
      </c>
      <c r="D35" s="86">
        <v>0</v>
      </c>
      <c r="E35" s="189">
        <v>0.4</v>
      </c>
      <c r="F35" s="189">
        <v>0.6</v>
      </c>
    </row>
    <row r="36" spans="1:6" ht="14.1" customHeight="1">
      <c r="A36" s="243"/>
      <c r="B36" s="243"/>
      <c r="C36" s="87">
        <f ca="1">VLOOKUP($A35,'Orçamento Sintético'!$A:$H,8,0)</f>
        <v>899.1</v>
      </c>
      <c r="D36" s="87">
        <f>ROUND($C36*D35,2)</f>
        <v>0</v>
      </c>
      <c r="E36" s="190">
        <f>ROUND($C36*E35,2)</f>
        <v>359.64</v>
      </c>
      <c r="F36" s="190">
        <f>ROUND($C36*F35,2)</f>
        <v>539.46</v>
      </c>
    </row>
    <row r="37" spans="1:6" ht="14.1" customHeight="1">
      <c r="A37" s="243" t="s">
        <v>200</v>
      </c>
      <c r="B37" s="243" t="str">
        <f ca="1">VLOOKUP($A37,'Orçamento Sintético'!$A:$H,4,0)</f>
        <v>COBERTURA PARA PROTEÇÃO DE PEDESTRES SOBRE ESTRUTURA DE ANDAIME, INCLUSIVE MONTAGEM E DESMONTAGEM. AF_11/2017</v>
      </c>
      <c r="C37" s="86">
        <f ca="1">ROUND(C38/$F$308,4)</f>
        <v>6.0000000000000001E-3</v>
      </c>
      <c r="D37" s="189">
        <v>1</v>
      </c>
      <c r="E37" s="86">
        <v>0</v>
      </c>
      <c r="F37" s="86">
        <v>0</v>
      </c>
    </row>
    <row r="38" spans="1:6" ht="14.1" customHeight="1">
      <c r="A38" s="243"/>
      <c r="B38" s="243"/>
      <c r="C38" s="87">
        <f ca="1">VLOOKUP($A37,'Orçamento Sintético'!$A:$H,8,0)</f>
        <v>3546.6</v>
      </c>
      <c r="D38" s="190">
        <f>ROUND($C38*D37,2)</f>
        <v>3546.6</v>
      </c>
      <c r="E38" s="87">
        <f>ROUND($C38*E37,2)</f>
        <v>0</v>
      </c>
      <c r="F38" s="87">
        <f>ROUND($C38*F37,2)</f>
        <v>0</v>
      </c>
    </row>
    <row r="39" spans="1:6" ht="14.1" customHeight="1">
      <c r="A39" s="243" t="s">
        <v>203</v>
      </c>
      <c r="B39" s="243" t="str">
        <f ca="1">VLOOKUP($A39,'Orçamento Sintético'!$A:$H,4,0)</f>
        <v>Copia da SBC (012223) - TAPUME/CERCAMENTO COM TELA PLÁSTICA, ALTURA 1,20M</v>
      </c>
      <c r="C39" s="86">
        <f ca="1">ROUND(C40/$F$308,4)</f>
        <v>1.9E-3</v>
      </c>
      <c r="D39" s="189">
        <v>1</v>
      </c>
      <c r="E39" s="86">
        <v>0</v>
      </c>
      <c r="F39" s="86">
        <v>0</v>
      </c>
    </row>
    <row r="40" spans="1:6" ht="14.1" customHeight="1">
      <c r="A40" s="243"/>
      <c r="B40" s="243"/>
      <c r="C40" s="87">
        <f ca="1">VLOOKUP($A39,'Orçamento Sintético'!$A:$H,8,0)</f>
        <v>1133.24</v>
      </c>
      <c r="D40" s="190">
        <f>ROUND($C40*D39,2)</f>
        <v>1133.24</v>
      </c>
      <c r="E40" s="87">
        <f>ROUND($C40*E39,2)</f>
        <v>0</v>
      </c>
      <c r="F40" s="87">
        <f>ROUND($C40*F39,2)</f>
        <v>0</v>
      </c>
    </row>
    <row r="41" spans="1:6" ht="14.1" customHeight="1">
      <c r="A41" s="243" t="s">
        <v>204</v>
      </c>
      <c r="B41" s="243" t="str">
        <f ca="1">VLOOKUP($A41,'Orçamento Sintético'!$A:$H,4,0)</f>
        <v>Copia da SINAPI (91190) - CHUMBAMENTO PARA  OLHAL DE ANCORAGEM PARA BALANCIM EM AÇO INOX, RESISTÊNCIADE 1500 KGF</v>
      </c>
      <c r="C41" s="86">
        <f ca="1">ROUND(C42/$F$308,4)</f>
        <v>3.5999999999999999E-3</v>
      </c>
      <c r="D41" s="189">
        <v>1</v>
      </c>
      <c r="E41" s="86">
        <v>0</v>
      </c>
      <c r="F41" s="86">
        <v>0</v>
      </c>
    </row>
    <row r="42" spans="1:6" ht="14.1" customHeight="1">
      <c r="A42" s="243"/>
      <c r="B42" s="243"/>
      <c r="C42" s="87">
        <f ca="1">VLOOKUP($A41,'Orçamento Sintético'!$A:$H,8,0)</f>
        <v>2152.02</v>
      </c>
      <c r="D42" s="190">
        <f>ROUND($C42*D41,2)</f>
        <v>2152.02</v>
      </c>
      <c r="E42" s="87">
        <f>ROUND($C42*E41,2)</f>
        <v>0</v>
      </c>
      <c r="F42" s="87">
        <f>ROUND($C42*F41,2)</f>
        <v>0</v>
      </c>
    </row>
    <row r="43" spans="1:6" ht="14.1" customHeight="1">
      <c r="A43" s="243" t="s">
        <v>207</v>
      </c>
      <c r="B43" s="243" t="str">
        <f ca="1">VLOOKUP($A43,'Orçamento Sintético'!$A:$H,4,0)</f>
        <v>Cópia da CPOS (02.03.030) - Proteção de superfícies com plástico bolha</v>
      </c>
      <c r="C43" s="86">
        <f ca="1">ROUND(C44/$F$308,4)</f>
        <v>1E-4</v>
      </c>
      <c r="D43" s="86">
        <v>0</v>
      </c>
      <c r="E43" s="86">
        <v>0</v>
      </c>
      <c r="F43" s="189">
        <v>1</v>
      </c>
    </row>
    <row r="44" spans="1:6" ht="14.1" customHeight="1">
      <c r="A44" s="243"/>
      <c r="B44" s="243"/>
      <c r="C44" s="87">
        <f ca="1">VLOOKUP($A43,'Orçamento Sintético'!$A:$H,8,0)</f>
        <v>70.56</v>
      </c>
      <c r="D44" s="87">
        <f>ROUND($C44*D43,2)</f>
        <v>0</v>
      </c>
      <c r="E44" s="87">
        <f>ROUND($C44*E43,2)</f>
        <v>0</v>
      </c>
      <c r="F44" s="190">
        <f>ROUND($C44*F43,2)</f>
        <v>70.56</v>
      </c>
    </row>
    <row r="45" spans="1:6" ht="14.1" customHeight="1">
      <c r="A45" s="243" t="s">
        <v>210</v>
      </c>
      <c r="B45" s="243" t="str">
        <f ca="1">VLOOKUP($A45,'Orçamento Sintético'!$A:$H,4,0)</f>
        <v>Cópia da FDE (13.80.013) - Proteção / isolamento de superfícies com lona plástica preta</v>
      </c>
      <c r="C45" s="86">
        <f ca="1">ROUND(C46/$F$308,4)</f>
        <v>2.5000000000000001E-3</v>
      </c>
      <c r="D45" s="189">
        <v>1</v>
      </c>
      <c r="E45" s="86">
        <v>0</v>
      </c>
      <c r="F45" s="86">
        <v>0</v>
      </c>
    </row>
    <row r="46" spans="1:6" ht="14.1" customHeight="1">
      <c r="A46" s="243"/>
      <c r="B46" s="243"/>
      <c r="C46" s="87">
        <f ca="1">VLOOKUP($A45,'Orçamento Sintético'!$A:$H,8,0)</f>
        <v>1492.4</v>
      </c>
      <c r="D46" s="190">
        <f>ROUND($C46*D45,2)</f>
        <v>1492.4</v>
      </c>
      <c r="E46" s="87">
        <f>ROUND($C46*E45,2)</f>
        <v>0</v>
      </c>
      <c r="F46" s="87">
        <f>ROUND($C46*F45,2)</f>
        <v>0</v>
      </c>
    </row>
    <row r="47" spans="1:6" ht="14.1" customHeight="1">
      <c r="A47" s="239" t="s">
        <v>32</v>
      </c>
      <c r="B47" s="239" t="str">
        <f ca="1">VLOOKUP($A47,'Orçamento Sintético'!$A:$H,4,0)</f>
        <v>DEMOLIÇÃO E REMOÇÃO</v>
      </c>
      <c r="C47" s="188">
        <f ca="1">ROUND(C48/$F$308,4)</f>
        <v>5.3800000000000001E-2</v>
      </c>
      <c r="D47" s="188">
        <f>ROUND(D48/$C48,4)</f>
        <v>0.41699999999999998</v>
      </c>
      <c r="E47" s="186">
        <f>ROUND(E48/$C48,4)</f>
        <v>0.3916</v>
      </c>
      <c r="F47" s="186">
        <f>ROUND(F48/$C48,4)</f>
        <v>0.1913</v>
      </c>
    </row>
    <row r="48" spans="1:6" ht="14.1" customHeight="1">
      <c r="A48" s="240"/>
      <c r="B48" s="240"/>
      <c r="C48" s="187">
        <f ca="1">VLOOKUP($A47,'Orçamento Sintético'!$A:$H,8,0)</f>
        <v>31783.75</v>
      </c>
      <c r="D48" s="187">
        <f>D50+D62</f>
        <v>13254.52</v>
      </c>
      <c r="E48" s="187">
        <f>E50+E62</f>
        <v>12447.599999999999</v>
      </c>
      <c r="F48" s="187">
        <f>F50+F62</f>
        <v>6081.64</v>
      </c>
    </row>
    <row r="49" spans="1:6" ht="14.1" customHeight="1">
      <c r="A49" s="239" t="s">
        <v>213</v>
      </c>
      <c r="B49" s="239" t="str">
        <f ca="1">VLOOKUP($A49,'Orçamento Sintético'!$A:$H,4,0)</f>
        <v>DEMOLIÇÃO CONVENCIONAL</v>
      </c>
      <c r="C49" s="191">
        <f ca="1">ROUND(C50/$F$308,4)</f>
        <v>7.9000000000000008E-3</v>
      </c>
      <c r="D49" s="191">
        <f>ROUND(D50/$C50,4)</f>
        <v>0.99690000000000001</v>
      </c>
      <c r="E49" s="191">
        <f>ROUND(E50/$C50,4)</f>
        <v>3.0999999999999999E-3</v>
      </c>
      <c r="F49" s="191">
        <f>ROUND(F50/$C50,4)</f>
        <v>0</v>
      </c>
    </row>
    <row r="50" spans="1:6" ht="14.1" customHeight="1">
      <c r="A50" s="240"/>
      <c r="B50" s="240"/>
      <c r="C50" s="187">
        <f ca="1">VLOOKUP($A49,'Orçamento Sintético'!$A:$H,8,0)</f>
        <v>4647.6000000000004</v>
      </c>
      <c r="D50" s="187">
        <f>D52+D54+D56+D58+D60</f>
        <v>4633.37</v>
      </c>
      <c r="E50" s="187">
        <f>E52+E54+E56+E58+E60</f>
        <v>14.23</v>
      </c>
      <c r="F50" s="187">
        <f>F52+F54+F56+F58+F60</f>
        <v>0</v>
      </c>
    </row>
    <row r="51" spans="1:6" ht="14.1" customHeight="1">
      <c r="A51" s="243" t="s">
        <v>215</v>
      </c>
      <c r="B51" s="243" t="str">
        <f ca="1">VLOOKUP($A51,'Orçamento Sintético'!$A:$H,4,0)</f>
        <v>DEMOLIÇÃO DE REVESTIMENTO CERÂMICO, DE FORMA MECANIZADA COM MARTELETE, SEM REAPROVEITAMENTO. AF_12/2017</v>
      </c>
      <c r="C51" s="86">
        <f ca="1">ROUND(C52/$F$308,4)</f>
        <v>0</v>
      </c>
      <c r="D51" s="86">
        <v>0</v>
      </c>
      <c r="E51" s="189">
        <v>1</v>
      </c>
      <c r="F51" s="86">
        <v>0</v>
      </c>
    </row>
    <row r="52" spans="1:6" ht="14.1" customHeight="1">
      <c r="A52" s="243"/>
      <c r="B52" s="243"/>
      <c r="C52" s="87">
        <f ca="1">VLOOKUP($A51,'Orçamento Sintético'!$A:$H,8,0)</f>
        <v>11.22</v>
      </c>
      <c r="D52" s="87">
        <f>ROUND($C52*D51,2)</f>
        <v>0</v>
      </c>
      <c r="E52" s="190">
        <f>ROUND($C52*E51,2)</f>
        <v>11.22</v>
      </c>
      <c r="F52" s="87">
        <f>ROUND($C52*F51,2)</f>
        <v>0</v>
      </c>
    </row>
    <row r="53" spans="1:6" ht="14.1" customHeight="1">
      <c r="A53" s="243" t="s">
        <v>218</v>
      </c>
      <c r="B53" s="243" t="str">
        <f ca="1">VLOOKUP($A53,'Orçamento Sintético'!$A:$H,4,0)</f>
        <v>DEMOLIÇÃO DE ARGAMASSAS, DE FORMA MANUAL, SEM REAPROVEITAMENTO. AF_12/2017</v>
      </c>
      <c r="C53" s="86">
        <f ca="1">ROUND(C54/$F$308,4)</f>
        <v>0</v>
      </c>
      <c r="D53" s="86">
        <v>0</v>
      </c>
      <c r="E53" s="189">
        <v>1</v>
      </c>
      <c r="F53" s="86">
        <v>0</v>
      </c>
    </row>
    <row r="54" spans="1:6" ht="14.1" customHeight="1">
      <c r="A54" s="243"/>
      <c r="B54" s="243"/>
      <c r="C54" s="87">
        <f ca="1">VLOOKUP($A53,'Orçamento Sintético'!$A:$H,8,0)</f>
        <v>3.01</v>
      </c>
      <c r="D54" s="87">
        <f>ROUND($C54*D53,2)</f>
        <v>0</v>
      </c>
      <c r="E54" s="190">
        <f>ROUND($C54*E53,2)</f>
        <v>3.01</v>
      </c>
      <c r="F54" s="87">
        <f>ROUND($C54*F53,2)</f>
        <v>0</v>
      </c>
    </row>
    <row r="55" spans="1:6" ht="14.1" customHeight="1">
      <c r="A55" s="243" t="s">
        <v>221</v>
      </c>
      <c r="B55" s="243" t="str">
        <f ca="1">VLOOKUP($A55,'Orçamento Sintético'!$A:$H,4,0)</f>
        <v>Copia da SIURB (175023) - DEMOLIÇÃO MECANIZADA DE CONCRETO ARMADO</v>
      </c>
      <c r="C55" s="86">
        <f ca="1">ROUND(C56/$F$308,4)</f>
        <v>1.8E-3</v>
      </c>
      <c r="D55" s="189">
        <v>1</v>
      </c>
      <c r="E55" s="86">
        <v>0</v>
      </c>
      <c r="F55" s="86">
        <v>0</v>
      </c>
    </row>
    <row r="56" spans="1:6" ht="14.1" customHeight="1">
      <c r="A56" s="243"/>
      <c r="B56" s="243"/>
      <c r="C56" s="87">
        <f ca="1">VLOOKUP($A55,'Orçamento Sintético'!$A:$H,8,0)</f>
        <v>1048.17</v>
      </c>
      <c r="D56" s="190">
        <f>ROUND($C56*D55,2)</f>
        <v>1048.17</v>
      </c>
      <c r="E56" s="87">
        <f>ROUND($C56*E55,2)</f>
        <v>0</v>
      </c>
      <c r="F56" s="87">
        <f>ROUND($C56*F55,2)</f>
        <v>0</v>
      </c>
    </row>
    <row r="57" spans="1:6" ht="14.1" customHeight="1">
      <c r="A57" s="243" t="s">
        <v>225</v>
      </c>
      <c r="B57" s="243" t="str">
        <f ca="1">VLOOKUP($A57,'Orçamento Sintético'!$A:$H,4,0)</f>
        <v>Copia da SINAPI (97635) - DEMOLIÇÃO DE PAVIMENTO INTERTRAVADO, DE FORMA MANUAL, SEM REAPROVEITAMENTO</v>
      </c>
      <c r="C57" s="86">
        <f ca="1">ROUND(C58/$F$308,4)</f>
        <v>1.1000000000000001E-3</v>
      </c>
      <c r="D57" s="189">
        <v>1</v>
      </c>
      <c r="E57" s="86">
        <v>0</v>
      </c>
      <c r="F57" s="86">
        <v>0</v>
      </c>
    </row>
    <row r="58" spans="1:6" ht="14.1" customHeight="1">
      <c r="A58" s="243"/>
      <c r="B58" s="243"/>
      <c r="C58" s="87">
        <f ca="1">VLOOKUP($A57,'Orçamento Sintético'!$A:$H,8,0)</f>
        <v>633.67999999999995</v>
      </c>
      <c r="D58" s="190">
        <f>ROUND($C58*D57,2)</f>
        <v>633.67999999999995</v>
      </c>
      <c r="E58" s="87">
        <f>ROUND($C58*E57,2)</f>
        <v>0</v>
      </c>
      <c r="F58" s="87">
        <f>ROUND($C58*F57,2)</f>
        <v>0</v>
      </c>
    </row>
    <row r="59" spans="1:6" ht="14.1" customHeight="1">
      <c r="A59" s="243" t="s">
        <v>228</v>
      </c>
      <c r="B59" s="243" t="str">
        <f ca="1">VLOOKUP($A59,'Orçamento Sintético'!$A:$H,4,0)</f>
        <v>FURO EM CONCRETO PARA DIÂMETROS MAIORES QUE 75 MM. AF_05/2015</v>
      </c>
      <c r="C59" s="86">
        <f ca="1">ROUND(C60/$F$308,4)</f>
        <v>5.0000000000000001E-3</v>
      </c>
      <c r="D59" s="189">
        <v>1</v>
      </c>
      <c r="E59" s="86">
        <v>0</v>
      </c>
      <c r="F59" s="86">
        <v>0</v>
      </c>
    </row>
    <row r="60" spans="1:6" ht="14.1" customHeight="1">
      <c r="A60" s="243"/>
      <c r="B60" s="243"/>
      <c r="C60" s="87">
        <f ca="1">VLOOKUP($A59,'Orçamento Sintético'!$A:$H,8,0)</f>
        <v>2951.52</v>
      </c>
      <c r="D60" s="190">
        <f>ROUND($C60*D59,2)</f>
        <v>2951.52</v>
      </c>
      <c r="E60" s="87">
        <f>ROUND($C60*E59,2)</f>
        <v>0</v>
      </c>
      <c r="F60" s="87">
        <f>ROUND($C60*F59,2)</f>
        <v>0</v>
      </c>
    </row>
    <row r="61" spans="1:6" ht="14.1" customHeight="1">
      <c r="A61" s="239" t="s">
        <v>34</v>
      </c>
      <c r="B61" s="239" t="str">
        <f ca="1">VLOOKUP($A61,'Orçamento Sintético'!$A:$H,4,0)</f>
        <v>REMOÇÃO</v>
      </c>
      <c r="C61" s="191">
        <f ca="1">ROUND(C62/$F$308,4)</f>
        <v>4.5900000000000003E-2</v>
      </c>
      <c r="D61" s="191">
        <f>ROUND(D62/$C62,4)</f>
        <v>0.31769999999999998</v>
      </c>
      <c r="E61" s="191">
        <f>ROUND(E62/$C62,4)</f>
        <v>0.4582</v>
      </c>
      <c r="F61" s="191">
        <f>ROUND(F62/$C62,4)</f>
        <v>0.22409999999999999</v>
      </c>
    </row>
    <row r="62" spans="1:6" ht="14.1" customHeight="1">
      <c r="A62" s="240"/>
      <c r="B62" s="240"/>
      <c r="C62" s="187">
        <f ca="1">VLOOKUP($A61,'Orçamento Sintético'!$A:$H,8,0)</f>
        <v>27136.149999999998</v>
      </c>
      <c r="D62" s="187">
        <f>D64+D66+D68+D70+D72+D74+D76+D78+D80</f>
        <v>8621.1500000000015</v>
      </c>
      <c r="E62" s="187">
        <f>E64+E66+E68+E70+E72+E74+E76+E78+E80</f>
        <v>12433.369999999999</v>
      </c>
      <c r="F62" s="187">
        <f>F64+F66+F68+F70+F72+F74+F76+F78+F80</f>
        <v>6081.64</v>
      </c>
    </row>
    <row r="63" spans="1:6" ht="14.1" customHeight="1">
      <c r="A63" s="243" t="s">
        <v>231</v>
      </c>
      <c r="B63" s="243" t="str">
        <f ca="1">VLOOKUP($A63,'Orçamento Sintético'!$A:$H,4,0)</f>
        <v>Remoção de brise metálico</v>
      </c>
      <c r="C63" s="86">
        <f ca="1">ROUND(C64/$F$308,4)</f>
        <v>7.9000000000000008E-3</v>
      </c>
      <c r="D63" s="189">
        <v>1</v>
      </c>
      <c r="E63" s="86">
        <v>0</v>
      </c>
      <c r="F63" s="86">
        <v>0</v>
      </c>
    </row>
    <row r="64" spans="1:6" ht="14.1" customHeight="1">
      <c r="A64" s="243"/>
      <c r="B64" s="243"/>
      <c r="C64" s="87">
        <f ca="1">VLOOKUP($A63,'Orçamento Sintético'!$A:$H,8,0)</f>
        <v>4664.3100000000004</v>
      </c>
      <c r="D64" s="190">
        <f>ROUND($C64*D63,2)</f>
        <v>4664.3100000000004</v>
      </c>
      <c r="E64" s="87">
        <f>ROUND($C64*E63,2)</f>
        <v>0</v>
      </c>
      <c r="F64" s="87">
        <f>ROUND($C64*F63,2)</f>
        <v>0</v>
      </c>
    </row>
    <row r="65" spans="1:6" ht="14.1" customHeight="1">
      <c r="A65" s="243" t="s">
        <v>234</v>
      </c>
      <c r="B65" s="243" t="str">
        <f ca="1">VLOOKUP($A65,'Orçamento Sintético'!$A:$H,4,0)</f>
        <v>Copia da SBC (022412) - Remoção de pintura textura em paredes internas e externas</v>
      </c>
      <c r="C65" s="86">
        <f ca="1">ROUND(C66/$F$308,4)</f>
        <v>5.9999999999999995E-4</v>
      </c>
      <c r="D65" s="189">
        <v>1</v>
      </c>
      <c r="E65" s="86">
        <v>0</v>
      </c>
      <c r="F65" s="86">
        <v>0</v>
      </c>
    </row>
    <row r="66" spans="1:6" ht="14.1" customHeight="1">
      <c r="A66" s="243"/>
      <c r="B66" s="243"/>
      <c r="C66" s="87">
        <f ca="1">VLOOKUP($A65,'Orçamento Sintético'!$A:$H,8,0)</f>
        <v>328.6</v>
      </c>
      <c r="D66" s="190">
        <f>ROUND($C66*D65,2)</f>
        <v>328.6</v>
      </c>
      <c r="E66" s="87">
        <f>ROUND($C66*E65,2)</f>
        <v>0</v>
      </c>
      <c r="F66" s="87">
        <f>ROUND($C66*F65,2)</f>
        <v>0</v>
      </c>
    </row>
    <row r="67" spans="1:6" ht="14.1" customHeight="1">
      <c r="A67" s="243" t="s">
        <v>237</v>
      </c>
      <c r="B67" s="243" t="str">
        <f ca="1">VLOOKUP($A67,'Orçamento Sintético'!$A:$H,4,0)</f>
        <v>REMOÇÃO DE LUMINÁRIAS, DE FORMA MANUAL, SEM REAPROVEITAMENTO. AF_12/2017</v>
      </c>
      <c r="C67" s="86">
        <f ca="1">ROUND(C68/$F$308,4)</f>
        <v>0</v>
      </c>
      <c r="D67" s="86">
        <v>0</v>
      </c>
      <c r="E67" s="86">
        <v>0</v>
      </c>
      <c r="F67" s="189">
        <v>1</v>
      </c>
    </row>
    <row r="68" spans="1:6" ht="14.1" customHeight="1">
      <c r="A68" s="243"/>
      <c r="B68" s="243"/>
      <c r="C68" s="87">
        <f ca="1">VLOOKUP($A67,'Orçamento Sintético'!$A:$H,8,0)</f>
        <v>9.36</v>
      </c>
      <c r="D68" s="87">
        <f>ROUND($C68*D67,2)</f>
        <v>0</v>
      </c>
      <c r="E68" s="87">
        <f>ROUND($C68*E67,2)</f>
        <v>0</v>
      </c>
      <c r="F68" s="190">
        <f>ROUND($C68*F67,2)</f>
        <v>9.36</v>
      </c>
    </row>
    <row r="69" spans="1:6" ht="14.1" customHeight="1">
      <c r="A69" s="243" t="s">
        <v>240</v>
      </c>
      <c r="B69" s="243" t="str">
        <f ca="1">VLOOKUP($A69,'Orçamento Sintético'!$A:$H,4,0)</f>
        <v>REMOÇÃO DE TELHAS DE FIBROCIMENTO, METÁLICA E CERÂMICA, DE FORMA MECANIZADA, COM USO DE GUINDASTE, SEM REAPROVEITAMENTO. AF_12/2017</v>
      </c>
      <c r="C69" s="86">
        <f ca="1">ROUND(C70/$F$308,4)</f>
        <v>4.1000000000000003E-3</v>
      </c>
      <c r="D69" s="86">
        <v>0</v>
      </c>
      <c r="E69" s="189">
        <v>1</v>
      </c>
      <c r="F69" s="86">
        <v>0</v>
      </c>
    </row>
    <row r="70" spans="1:6" ht="14.1" customHeight="1">
      <c r="A70" s="243"/>
      <c r="B70" s="243"/>
      <c r="C70" s="87">
        <f ca="1">VLOOKUP($A69,'Orçamento Sintético'!$A:$H,8,0)</f>
        <v>2426.48</v>
      </c>
      <c r="D70" s="87">
        <f>ROUND($C70*D69,2)</f>
        <v>0</v>
      </c>
      <c r="E70" s="190">
        <f>ROUND($C70*E69,2)</f>
        <v>2426.48</v>
      </c>
      <c r="F70" s="87">
        <f>ROUND($C70*F69,2)</f>
        <v>0</v>
      </c>
    </row>
    <row r="71" spans="1:6" ht="14.1" customHeight="1">
      <c r="A71" s="243" t="s">
        <v>243</v>
      </c>
      <c r="B71" s="243" t="str">
        <f ca="1">VLOOKUP($A71,'Orçamento Sintético'!$A:$H,4,0)</f>
        <v>REMOÇÃO DE TRAMA DE MADEIRA PARA COBERTURA, DE FORMA MANUAL, SEM REAPROVEITAMENTO. AF_12/2017</v>
      </c>
      <c r="C71" s="86">
        <f ca="1">ROUND(C72/$F$308,4)</f>
        <v>7.1000000000000004E-3</v>
      </c>
      <c r="D71" s="86">
        <v>0</v>
      </c>
      <c r="E71" s="189">
        <v>1</v>
      </c>
      <c r="F71" s="86">
        <v>0</v>
      </c>
    </row>
    <row r="72" spans="1:6" ht="14.1" customHeight="1">
      <c r="A72" s="243"/>
      <c r="B72" s="243"/>
      <c r="C72" s="87">
        <f ca="1">VLOOKUP($A71,'Orçamento Sintético'!$A:$H,8,0)</f>
        <v>4184.4399999999996</v>
      </c>
      <c r="D72" s="87">
        <f>ROUND($C72*D71,2)</f>
        <v>0</v>
      </c>
      <c r="E72" s="190">
        <f>ROUND($C72*E71,2)</f>
        <v>4184.4399999999996</v>
      </c>
      <c r="F72" s="87">
        <f>ROUND($C72*F71,2)</f>
        <v>0</v>
      </c>
    </row>
    <row r="73" spans="1:6" ht="14.1" customHeight="1">
      <c r="A73" s="243" t="s">
        <v>246</v>
      </c>
      <c r="B73" s="243" t="str">
        <f ca="1">VLOOKUP($A73,'Orçamento Sintético'!$A:$H,4,0)</f>
        <v>REMOÇÃO DE VIDRO TEMPERADO FIXADO EM PERFIL U. AF_01/2021</v>
      </c>
      <c r="C73" s="86">
        <f ca="1">ROUND(C74/$F$308,4)</f>
        <v>6.1000000000000004E-3</v>
      </c>
      <c r="D73" s="86">
        <v>0</v>
      </c>
      <c r="E73" s="189">
        <v>0.3</v>
      </c>
      <c r="F73" s="189">
        <v>0.7</v>
      </c>
    </row>
    <row r="74" spans="1:6" ht="14.1" customHeight="1">
      <c r="A74" s="243"/>
      <c r="B74" s="243"/>
      <c r="C74" s="87">
        <f ca="1">VLOOKUP($A73,'Orçamento Sintético'!$A:$H,8,0)</f>
        <v>3590.4</v>
      </c>
      <c r="D74" s="87">
        <f>ROUND($C74*D73,2)</f>
        <v>0</v>
      </c>
      <c r="E74" s="190">
        <f>ROUND($C74*E73,2)</f>
        <v>1077.1199999999999</v>
      </c>
      <c r="F74" s="190">
        <f>ROUND($C74*F73,2)</f>
        <v>2513.2800000000002</v>
      </c>
    </row>
    <row r="75" spans="1:6" ht="14.1" customHeight="1">
      <c r="A75" s="243" t="s">
        <v>249</v>
      </c>
      <c r="B75" s="243" t="str">
        <f ca="1">VLOOKUP($A75,'Orçamento Sintético'!$A:$H,4,0)</f>
        <v>Remoção de rejunte de revestimento em pastilhas</v>
      </c>
      <c r="C75" s="86">
        <f ca="1">ROUND(C76/$F$308,4)</f>
        <v>1E-4</v>
      </c>
      <c r="D75" s="189">
        <v>1</v>
      </c>
      <c r="E75" s="86">
        <v>0</v>
      </c>
      <c r="F75" s="86">
        <v>0</v>
      </c>
    </row>
    <row r="76" spans="1:6" ht="14.1" customHeight="1">
      <c r="A76" s="243"/>
      <c r="B76" s="243"/>
      <c r="C76" s="87">
        <f ca="1">VLOOKUP($A75,'Orçamento Sintético'!$A:$H,8,0)</f>
        <v>49.59</v>
      </c>
      <c r="D76" s="190">
        <f>ROUND($C76*D75,2)</f>
        <v>49.59</v>
      </c>
      <c r="E76" s="87">
        <f>ROUND($C76*E75,2)</f>
        <v>0</v>
      </c>
      <c r="F76" s="87">
        <f>ROUND($C76*F75,2)</f>
        <v>0</v>
      </c>
    </row>
    <row r="77" spans="1:6" ht="14.1" customHeight="1">
      <c r="A77" s="243" t="s">
        <v>252</v>
      </c>
      <c r="B77" s="243" t="str">
        <f ca="1">VLOOKUP($A77,'Orçamento Sintético'!$A:$H,4,0)</f>
        <v>Copia da CPOS (04.09.080) - Retirada de batente, corrimão ou peças lineares metálicas, fixados</v>
      </c>
      <c r="C77" s="86">
        <f ca="1">ROUND(C78/$F$308,4)</f>
        <v>0</v>
      </c>
      <c r="D77" s="189">
        <v>1</v>
      </c>
      <c r="E77" s="86">
        <v>0</v>
      </c>
      <c r="F77" s="86">
        <v>0</v>
      </c>
    </row>
    <row r="78" spans="1:6" ht="14.1" customHeight="1">
      <c r="A78" s="243"/>
      <c r="B78" s="243"/>
      <c r="C78" s="87">
        <f ca="1">VLOOKUP($A77,'Orçamento Sintético'!$A:$H,8,0)</f>
        <v>19.649999999999999</v>
      </c>
      <c r="D78" s="190">
        <f>ROUND($C78*D77,2)</f>
        <v>19.649999999999999</v>
      </c>
      <c r="E78" s="87">
        <f>ROUND($C78*E77,2)</f>
        <v>0</v>
      </c>
      <c r="F78" s="87">
        <f>ROUND($C78*F77,2)</f>
        <v>0</v>
      </c>
    </row>
    <row r="79" spans="1:6" ht="14.1" customHeight="1">
      <c r="A79" s="243" t="s">
        <v>255</v>
      </c>
      <c r="B79" s="243" t="str">
        <f ca="1">VLOOKUP($A79,'Orçamento Sintético'!$A:$H,4,0)</f>
        <v>Transporte de material – bota-fora, D.M.T = 60,0 km - carga manual</v>
      </c>
      <c r="C79" s="86">
        <f ca="1">ROUND(C80/$F$308,4)</f>
        <v>2.01E-2</v>
      </c>
      <c r="D79" s="189">
        <v>0.3</v>
      </c>
      <c r="E79" s="189">
        <v>0.4</v>
      </c>
      <c r="F79" s="189">
        <v>0.3</v>
      </c>
    </row>
    <row r="80" spans="1:6" ht="14.1" customHeight="1">
      <c r="A80" s="243"/>
      <c r="B80" s="243"/>
      <c r="C80" s="87">
        <f ca="1">VLOOKUP($A79,'Orçamento Sintético'!$A:$H,8,0)</f>
        <v>11863.32</v>
      </c>
      <c r="D80" s="190">
        <f>ROUND($C80*D79,2)</f>
        <v>3559</v>
      </c>
      <c r="E80" s="190">
        <f>ROUND($C80*E79,2)</f>
        <v>4745.33</v>
      </c>
      <c r="F80" s="190">
        <f>ROUND($C80*F79,2)</f>
        <v>3559</v>
      </c>
    </row>
    <row r="81" spans="1:6" ht="14.1" customHeight="1">
      <c r="A81" s="242" t="s">
        <v>7</v>
      </c>
      <c r="B81" s="241" t="str">
        <f ca="1">VLOOKUP($A81,'Orçamento Sintético'!$A:$H,4,0)</f>
        <v>SERVIÇOS AUXILIARES E ADMINISTRATIVOS</v>
      </c>
      <c r="C81" s="82">
        <f ca="1">ROUND(C82/$F$308,4)</f>
        <v>3.3099999999999997E-2</v>
      </c>
      <c r="D81" s="83">
        <f>ROUND(D82/$C82,4)</f>
        <v>0.33</v>
      </c>
      <c r="E81" s="83">
        <f>ROUND(E82/$C82,4)</f>
        <v>0.34</v>
      </c>
      <c r="F81" s="83">
        <f>ROUND(F82/$C82,4)</f>
        <v>0.33</v>
      </c>
    </row>
    <row r="82" spans="1:6" ht="14.1" customHeight="1">
      <c r="A82" s="242"/>
      <c r="B82" s="241"/>
      <c r="C82" s="84">
        <f ca="1">VLOOKUP($A81,'Orçamento Sintético'!$A:$H,8,0)</f>
        <v>19565.580000000002</v>
      </c>
      <c r="D82" s="85">
        <f>D84</f>
        <v>6456.6399999999994</v>
      </c>
      <c r="E82" s="85">
        <f>E84</f>
        <v>6652.29</v>
      </c>
      <c r="F82" s="85">
        <f>F84</f>
        <v>6456.6399999999994</v>
      </c>
    </row>
    <row r="83" spans="1:6" ht="14.1" customHeight="1">
      <c r="A83" s="239" t="s">
        <v>37</v>
      </c>
      <c r="B83" s="239" t="str">
        <f ca="1">VLOOKUP($A83,'Orçamento Sintético'!$A:$H,4,0)</f>
        <v>PESSOAL</v>
      </c>
      <c r="C83" s="188">
        <f ca="1">ROUND(C84/$F$308,4)</f>
        <v>3.3099999999999997E-2</v>
      </c>
      <c r="D83" s="188">
        <f>ROUND(D84/$C84,4)</f>
        <v>0.33</v>
      </c>
      <c r="E83" s="186">
        <f>ROUND(E84/$C84,4)</f>
        <v>0.34</v>
      </c>
      <c r="F83" s="186">
        <f>ROUND(F84/$C84,4)</f>
        <v>0.33</v>
      </c>
    </row>
    <row r="84" spans="1:6" ht="14.1" customHeight="1">
      <c r="A84" s="240"/>
      <c r="B84" s="240"/>
      <c r="C84" s="187">
        <f ca="1">VLOOKUP($A83,'Orçamento Sintético'!$A:$H,8,0)</f>
        <v>19565.580000000002</v>
      </c>
      <c r="D84" s="187">
        <f>D86</f>
        <v>6456.6399999999994</v>
      </c>
      <c r="E84" s="187">
        <f>E86</f>
        <v>6652.29</v>
      </c>
      <c r="F84" s="187">
        <f>F86</f>
        <v>6456.6399999999994</v>
      </c>
    </row>
    <row r="85" spans="1:6" ht="14.1" customHeight="1">
      <c r="A85" s="239" t="s">
        <v>39</v>
      </c>
      <c r="B85" s="239" t="str">
        <f ca="1">VLOOKUP($A85,'Orçamento Sintético'!$A:$H,4,0)</f>
        <v>MÃO-DE-OBRA</v>
      </c>
      <c r="C85" s="191">
        <f ca="1">ROUND(C86/$F$308,4)</f>
        <v>3.3099999999999997E-2</v>
      </c>
      <c r="D85" s="191">
        <f>ROUND(D86/$C86,4)</f>
        <v>0.33</v>
      </c>
      <c r="E85" s="191">
        <f>ROUND(E86/$C86,4)</f>
        <v>0.34</v>
      </c>
      <c r="F85" s="191">
        <f>ROUND(F86/$C86,4)</f>
        <v>0.33</v>
      </c>
    </row>
    <row r="86" spans="1:6" ht="14.1" customHeight="1">
      <c r="A86" s="240"/>
      <c r="B86" s="240"/>
      <c r="C86" s="187">
        <f ca="1">VLOOKUP($A85,'Orçamento Sintético'!$A:$H,8,0)</f>
        <v>19565.580000000002</v>
      </c>
      <c r="D86" s="187">
        <f>D88+D90</f>
        <v>6456.6399999999994</v>
      </c>
      <c r="E86" s="187">
        <f>E88+E90</f>
        <v>6652.29</v>
      </c>
      <c r="F86" s="187">
        <f>F88+F90</f>
        <v>6456.6399999999994</v>
      </c>
    </row>
    <row r="87" spans="1:6" ht="14.1" customHeight="1">
      <c r="A87" s="243" t="s">
        <v>41</v>
      </c>
      <c r="B87" s="243" t="str">
        <f ca="1">VLOOKUP($A87,'Orçamento Sintético'!$A:$H,4,0)</f>
        <v>ENCARREGADO GERAL DE OBRAS COM ENCARGOS COMPLEMENTARES</v>
      </c>
      <c r="C87" s="86">
        <f ca="1">ROUND(C88/$F$308,4)</f>
        <v>1.9300000000000001E-2</v>
      </c>
      <c r="D87" s="189">
        <v>0.33</v>
      </c>
      <c r="E87" s="189">
        <v>0.34</v>
      </c>
      <c r="F87" s="189">
        <v>0.33</v>
      </c>
    </row>
    <row r="88" spans="1:6" ht="14.1" customHeight="1">
      <c r="A88" s="243"/>
      <c r="B88" s="243"/>
      <c r="C88" s="87">
        <f ca="1">VLOOKUP($A87,'Orçamento Sintético'!$A:$H,8,0)</f>
        <v>11423.16</v>
      </c>
      <c r="D88" s="190">
        <f>ROUND($C88*D87,2)</f>
        <v>3769.64</v>
      </c>
      <c r="E88" s="190">
        <f>ROUND($C88*E87,2)</f>
        <v>3883.87</v>
      </c>
      <c r="F88" s="190">
        <f>ROUND($C88*F87,2)</f>
        <v>3769.64</v>
      </c>
    </row>
    <row r="89" spans="1:6" ht="14.1" customHeight="1">
      <c r="A89" s="243" t="s">
        <v>258</v>
      </c>
      <c r="B89" s="243" t="str">
        <f ca="1">VLOOKUP($A89,'Orçamento Sintético'!$A:$H,4,0)</f>
        <v>ENGENHEIRO CIVIL DE OBRA PLENO COM ENCARGOS COMPLEMENTARES</v>
      </c>
      <c r="C89" s="86">
        <f ca="1">ROUND(C90/$F$308,4)</f>
        <v>1.38E-2</v>
      </c>
      <c r="D89" s="189">
        <v>0.33</v>
      </c>
      <c r="E89" s="189">
        <v>0.34</v>
      </c>
      <c r="F89" s="189">
        <v>0.33</v>
      </c>
    </row>
    <row r="90" spans="1:6" ht="14.1" customHeight="1">
      <c r="A90" s="243"/>
      <c r="B90" s="243"/>
      <c r="C90" s="87">
        <f ca="1">VLOOKUP($A89,'Orçamento Sintético'!$A:$H,8,0)</f>
        <v>8142.42</v>
      </c>
      <c r="D90" s="190">
        <f>ROUND($C90*D89,2)</f>
        <v>2687</v>
      </c>
      <c r="E90" s="190">
        <f>ROUND($C90*E89,2)</f>
        <v>2768.42</v>
      </c>
      <c r="F90" s="190">
        <f>ROUND($C90*F89,2)</f>
        <v>2687</v>
      </c>
    </row>
    <row r="91" spans="1:6" ht="14.1" customHeight="1">
      <c r="A91" s="242" t="s">
        <v>8</v>
      </c>
      <c r="B91" s="241" t="str">
        <f ca="1">VLOOKUP($A91,'Orçamento Sintético'!$A:$H,4,0)</f>
        <v>ARQUITETURA</v>
      </c>
      <c r="C91" s="82">
        <f ca="1">ROUND(C92/$F$308,4)</f>
        <v>0.82250000000000001</v>
      </c>
      <c r="D91" s="83">
        <f>ROUND(D92/$C92,4)</f>
        <v>0.16950000000000001</v>
      </c>
      <c r="E91" s="83">
        <f>ROUND(E92/$C92,4)</f>
        <v>0.26419999999999999</v>
      </c>
      <c r="F91" s="83">
        <f>ROUND(F92/$C92,4)</f>
        <v>0.56630000000000003</v>
      </c>
    </row>
    <row r="92" spans="1:6" ht="14.1" customHeight="1">
      <c r="A92" s="242"/>
      <c r="B92" s="241"/>
      <c r="C92" s="84">
        <f ca="1">VLOOKUP($A91,'Orçamento Sintético'!$A:$H,8,0)</f>
        <v>485829.97999999992</v>
      </c>
      <c r="D92" s="85">
        <f>D94+D108+D118+D126+D138+D150+D216+D222+D236</f>
        <v>82364.400000000009</v>
      </c>
      <c r="E92" s="85">
        <f>E94+E108+E118+E126+E138+E150+E216+E222+E236</f>
        <v>128340.41999999998</v>
      </c>
      <c r="F92" s="85">
        <f>F94+F108+F118+F126+F138+F150+F216+F222+F236</f>
        <v>275125.15999999997</v>
      </c>
    </row>
    <row r="93" spans="1:6" ht="14.1" customHeight="1">
      <c r="A93" s="239" t="s">
        <v>261</v>
      </c>
      <c r="B93" s="239" t="str">
        <f ca="1">VLOOKUP($A93,'Orçamento Sintético'!$A:$H,4,0)</f>
        <v>PAREDES E ELEMENTOS DE VEDAÇÃO</v>
      </c>
      <c r="C93" s="188">
        <f ca="1">ROUND(C94/$F$308,4)</f>
        <v>5.1999999999999998E-3</v>
      </c>
      <c r="D93" s="188">
        <f>ROUND(D94/$C94,4)</f>
        <v>0</v>
      </c>
      <c r="E93" s="186">
        <f>ROUND(E94/$C94,4)</f>
        <v>1</v>
      </c>
      <c r="F93" s="186">
        <f>ROUND(F94/$C94,4)</f>
        <v>0</v>
      </c>
    </row>
    <row r="94" spans="1:6" ht="14.1" customHeight="1">
      <c r="A94" s="240"/>
      <c r="B94" s="240"/>
      <c r="C94" s="187">
        <f ca="1">VLOOKUP($A93,'Orçamento Sintético'!$A:$H,8,0)</f>
        <v>3098.68</v>
      </c>
      <c r="D94" s="187">
        <f>D96+D102</f>
        <v>0</v>
      </c>
      <c r="E94" s="187">
        <f>E96+E102</f>
        <v>3098.68</v>
      </c>
      <c r="F94" s="187">
        <f>F96+F102</f>
        <v>0</v>
      </c>
    </row>
    <row r="95" spans="1:6" ht="14.1" customHeight="1">
      <c r="A95" s="239" t="s">
        <v>263</v>
      </c>
      <c r="B95" s="239" t="str">
        <f ca="1">VLOOKUP($A95,'Orçamento Sintético'!$A:$H,4,0)</f>
        <v>ALVENARIAS</v>
      </c>
      <c r="C95" s="191">
        <f ca="1">ROUND(C96/$F$308,4)</f>
        <v>1.2999999999999999E-3</v>
      </c>
      <c r="D95" s="191">
        <f>ROUND(D96/$C96,4)</f>
        <v>0</v>
      </c>
      <c r="E95" s="191">
        <f>ROUND(E96/$C96,4)</f>
        <v>1</v>
      </c>
      <c r="F95" s="191">
        <f>ROUND(F96/$C96,4)</f>
        <v>0</v>
      </c>
    </row>
    <row r="96" spans="1:6" ht="14.1" customHeight="1">
      <c r="A96" s="240"/>
      <c r="B96" s="240"/>
      <c r="C96" s="187">
        <f ca="1">VLOOKUP($A95,'Orçamento Sintético'!$A:$H,8,0)</f>
        <v>760.66</v>
      </c>
      <c r="D96" s="187">
        <f>D98</f>
        <v>0</v>
      </c>
      <c r="E96" s="187">
        <f>E98</f>
        <v>760.66</v>
      </c>
      <c r="F96" s="187">
        <f>F98</f>
        <v>0</v>
      </c>
    </row>
    <row r="97" spans="1:6" ht="14.1" customHeight="1">
      <c r="A97" s="239" t="s">
        <v>265</v>
      </c>
      <c r="B97" s="239" t="str">
        <f ca="1">VLOOKUP($A97,'Orçamento Sintético'!$A:$H,4,0)</f>
        <v>ALVENARIA DE TIJOLOS FURADOS DE BARRO</v>
      </c>
      <c r="C97" s="191">
        <f ca="1">ROUND(C98/$F$308,4)</f>
        <v>1.2999999999999999E-3</v>
      </c>
      <c r="D97" s="192">
        <f>ROUND(D98/$C98,4)</f>
        <v>0</v>
      </c>
      <c r="E97" s="192">
        <f>ROUND(E98/$C98,4)</f>
        <v>1</v>
      </c>
      <c r="F97" s="192">
        <f>ROUND(F98/$C98,4)</f>
        <v>0</v>
      </c>
    </row>
    <row r="98" spans="1:6" ht="14.1" customHeight="1">
      <c r="A98" s="240"/>
      <c r="B98" s="240"/>
      <c r="C98" s="193">
        <f ca="1">VLOOKUP($A97,'Orçamento Sintético'!$A:$H,8,0)</f>
        <v>760.66</v>
      </c>
      <c r="D98" s="194">
        <f>D100</f>
        <v>0</v>
      </c>
      <c r="E98" s="194">
        <f>E100</f>
        <v>760.66</v>
      </c>
      <c r="F98" s="194">
        <f>F100</f>
        <v>0</v>
      </c>
    </row>
    <row r="99" spans="1:6" ht="15.75" customHeight="1">
      <c r="A99" s="243" t="s">
        <v>267</v>
      </c>
      <c r="B99" s="243" t="str">
        <f ca="1">VLOOKUP($A99,'Orçamento Sintético'!$A:$H,4,0)</f>
        <v>ALVENARIA DE VEDAÇÃO DE BLOCOS CERÂMICOS FURADOS NA HORIZONTAL DE 9X19X19 CM (ESPESSURA 9 CM) E ARGAMASSA DE ASSENTAMENTO COM PREPARO EM BETONEIRA. AF_12/2021</v>
      </c>
      <c r="C99" s="86">
        <f ca="1">ROUND(C100/$F$308,4)</f>
        <v>1.2999999999999999E-3</v>
      </c>
      <c r="D99" s="86">
        <v>0</v>
      </c>
      <c r="E99" s="189">
        <v>1</v>
      </c>
      <c r="F99" s="86">
        <v>0</v>
      </c>
    </row>
    <row r="100" spans="1:6" ht="16.5" customHeight="1">
      <c r="A100" s="243"/>
      <c r="B100" s="243"/>
      <c r="C100" s="87">
        <f ca="1">VLOOKUP($A99,'Orçamento Sintético'!$A:$H,8,0)</f>
        <v>760.66</v>
      </c>
      <c r="D100" s="87">
        <f>ROUND($C100*D99,2)</f>
        <v>0</v>
      </c>
      <c r="E100" s="190">
        <f>ROUND($C100*E99,2)</f>
        <v>760.66</v>
      </c>
      <c r="F100" s="87">
        <f>ROUND($C100*F99,2)</f>
        <v>0</v>
      </c>
    </row>
    <row r="101" spans="1:6" ht="14.1" customHeight="1">
      <c r="A101" s="239" t="s">
        <v>270</v>
      </c>
      <c r="B101" s="239" t="str">
        <f ca="1">VLOOKUP($A101,'Orçamento Sintético'!$A:$H,4,0)</f>
        <v>DIVISÓRIAS</v>
      </c>
      <c r="C101" s="191">
        <f ca="1">ROUND(C102/$F$308,4)</f>
        <v>4.0000000000000001E-3</v>
      </c>
      <c r="D101" s="191">
        <f>ROUND(D102/$C102,4)</f>
        <v>0</v>
      </c>
      <c r="E101" s="191">
        <f>ROUND(E102/$C102,4)</f>
        <v>1</v>
      </c>
      <c r="F101" s="191">
        <f>ROUND(F102/$C102,4)</f>
        <v>0</v>
      </c>
    </row>
    <row r="102" spans="1:6" ht="14.1" customHeight="1">
      <c r="A102" s="240"/>
      <c r="B102" s="240"/>
      <c r="C102" s="187">
        <f ca="1">VLOOKUP($A101,'Orçamento Sintético'!$A:$H,8,0)</f>
        <v>2338.02</v>
      </c>
      <c r="D102" s="187">
        <f>D104+D106</f>
        <v>0</v>
      </c>
      <c r="E102" s="187">
        <f>E104+E106</f>
        <v>2338.02</v>
      </c>
      <c r="F102" s="187">
        <f>F104+F106</f>
        <v>0</v>
      </c>
    </row>
    <row r="103" spans="1:6" ht="23.25" customHeight="1">
      <c r="A103" s="243" t="s">
        <v>272</v>
      </c>
      <c r="B103" s="243" t="str">
        <f ca="1">VLOOKUP($A103,'Orçamento Sintético'!$A:$H,4,0)</f>
        <v>Fechamento em sistema misto de steel frame não estrutural, inclusive tratamento de juntas, espessura final de aproximadamente  de 12 cm. Internamente com chapa de gesso acartonado e=12,5mm; externamente com placa cimentícia e=12,5 mm; membrana hidrófuga; e massa basecoat.</v>
      </c>
      <c r="C103" s="86">
        <f ca="1">ROUND(C104/$F$308,4)</f>
        <v>3.5999999999999999E-3</v>
      </c>
      <c r="D103" s="86">
        <v>0</v>
      </c>
      <c r="E103" s="189">
        <v>1</v>
      </c>
      <c r="F103" s="86">
        <v>0</v>
      </c>
    </row>
    <row r="104" spans="1:6" ht="20.25" customHeight="1">
      <c r="A104" s="243"/>
      <c r="B104" s="243"/>
      <c r="C104" s="87">
        <f ca="1">VLOOKUP($A103,'Orçamento Sintético'!$A:$H,8,0)</f>
        <v>2119.77</v>
      </c>
      <c r="D104" s="87">
        <f>ROUND($C104*D103,2)</f>
        <v>0</v>
      </c>
      <c r="E104" s="190">
        <f>ROUND($C104*E103,2)</f>
        <v>2119.77</v>
      </c>
      <c r="F104" s="87">
        <f>ROUND($C104*F103,2)</f>
        <v>0</v>
      </c>
    </row>
    <row r="105" spans="1:6" ht="14.1" customHeight="1">
      <c r="A105" s="243" t="s">
        <v>275</v>
      </c>
      <c r="B105" s="243" t="str">
        <f ca="1">VLOOKUP($A105,'Orçamento Sintético'!$A:$H,4,0)</f>
        <v>PAREDE COM PLACAS DE GESSO ACARTONADO (DRYWALL), PARA USO INTERNO, COM DUAS FACES SIMPLES E ESTRUTURA METÁLICA COM GUIAS SIMPLES, SEM VÃOS. AF_06/2017_P</v>
      </c>
      <c r="C105" s="86">
        <f ca="1">ROUND(C106/$F$308,4)</f>
        <v>4.0000000000000002E-4</v>
      </c>
      <c r="D105" s="86">
        <v>0</v>
      </c>
      <c r="E105" s="189">
        <v>1</v>
      </c>
      <c r="F105" s="86">
        <v>0</v>
      </c>
    </row>
    <row r="106" spans="1:6" ht="14.1" customHeight="1">
      <c r="A106" s="243"/>
      <c r="B106" s="243"/>
      <c r="C106" s="87">
        <f ca="1">VLOOKUP($A105,'Orçamento Sintético'!$A:$H,8,0)</f>
        <v>218.25</v>
      </c>
      <c r="D106" s="87">
        <f>ROUND($C106*D105,2)</f>
        <v>0</v>
      </c>
      <c r="E106" s="190">
        <f>ROUND($C106*E105,2)</f>
        <v>218.25</v>
      </c>
      <c r="F106" s="87">
        <f>ROUND($C106*F105,2)</f>
        <v>0</v>
      </c>
    </row>
    <row r="107" spans="1:6" ht="14.1" customHeight="1">
      <c r="A107" s="239" t="s">
        <v>278</v>
      </c>
      <c r="B107" s="239" t="str">
        <f ca="1">VLOOKUP($A107,'Orçamento Sintético'!$A:$H,4,0)</f>
        <v>ESQUADRIAS, PORTAS, COMPONENTES E ACESSÓRIOS</v>
      </c>
      <c r="C107" s="188">
        <f ca="1">ROUND(C108/$F$308,4)</f>
        <v>6.7400000000000002E-2</v>
      </c>
      <c r="D107" s="188">
        <f>ROUND(D108/$C108,4)</f>
        <v>0.6</v>
      </c>
      <c r="E107" s="186">
        <f>ROUND(E108/$C108,4)</f>
        <v>0.4</v>
      </c>
      <c r="F107" s="186">
        <f>ROUND(F108/$C108,4)</f>
        <v>0</v>
      </c>
    </row>
    <row r="108" spans="1:6" ht="14.1" customHeight="1">
      <c r="A108" s="240"/>
      <c r="B108" s="240"/>
      <c r="C108" s="187">
        <f ca="1">VLOOKUP($A107,'Orçamento Sintético'!$A:$H,8,0)</f>
        <v>39804.379999999997</v>
      </c>
      <c r="D108" s="187">
        <f>D110</f>
        <v>23882.63</v>
      </c>
      <c r="E108" s="187">
        <f>E110</f>
        <v>15921.75</v>
      </c>
      <c r="F108" s="187">
        <f>F110</f>
        <v>0</v>
      </c>
    </row>
    <row r="109" spans="1:6" ht="14.1" customHeight="1">
      <c r="A109" s="239" t="s">
        <v>280</v>
      </c>
      <c r="B109" s="239" t="str">
        <f ca="1">VLOOKUP($A109,'Orçamento Sintético'!$A:$H,4,0)</f>
        <v>COMPONENTES E ACESSÓRIOS DE ESQUADRIAS E PORTAS</v>
      </c>
      <c r="C109" s="191">
        <f ca="1">ROUND(C110/$F$308,4)</f>
        <v>6.7400000000000002E-2</v>
      </c>
      <c r="D109" s="191">
        <f>ROUND(D110/$C110,4)</f>
        <v>0.6</v>
      </c>
      <c r="E109" s="191">
        <f>ROUND(E110/$C110,4)</f>
        <v>0.4</v>
      </c>
      <c r="F109" s="191">
        <f>ROUND(F110/$C110,4)</f>
        <v>0</v>
      </c>
    </row>
    <row r="110" spans="1:6" ht="14.1" customHeight="1">
      <c r="A110" s="240"/>
      <c r="B110" s="240"/>
      <c r="C110" s="187">
        <f ca="1">VLOOKUP($A109,'Orçamento Sintético'!$A:$H,8,0)</f>
        <v>39804.379999999997</v>
      </c>
      <c r="D110" s="187">
        <f>D112</f>
        <v>23882.63</v>
      </c>
      <c r="E110" s="187">
        <f>E112</f>
        <v>15921.75</v>
      </c>
      <c r="F110" s="187">
        <f>F112</f>
        <v>0</v>
      </c>
    </row>
    <row r="111" spans="1:6" ht="14.1" customHeight="1">
      <c r="A111" s="239" t="s">
        <v>282</v>
      </c>
      <c r="B111" s="239" t="str">
        <f ca="1">VLOOKUP($A111,'Orçamento Sintético'!$A:$H,4,0)</f>
        <v>GAXETAS</v>
      </c>
      <c r="C111" s="191">
        <f ca="1">ROUND(C112/$F$308,4)</f>
        <v>6.7400000000000002E-2</v>
      </c>
      <c r="D111" s="192">
        <f>ROUND(D112/$C112,4)</f>
        <v>0.6</v>
      </c>
      <c r="E111" s="192">
        <f>ROUND(E112/$C112,4)</f>
        <v>0.4</v>
      </c>
      <c r="F111" s="192">
        <f>ROUND(F112/$C112,4)</f>
        <v>0</v>
      </c>
    </row>
    <row r="112" spans="1:6" ht="14.1" customHeight="1">
      <c r="A112" s="240"/>
      <c r="B112" s="240"/>
      <c r="C112" s="193">
        <f ca="1">VLOOKUP($A111,'Orçamento Sintético'!$A:$H,8,0)</f>
        <v>39804.379999999997</v>
      </c>
      <c r="D112" s="194">
        <f>D114+D116</f>
        <v>23882.63</v>
      </c>
      <c r="E112" s="194">
        <f>E114+E116</f>
        <v>15921.75</v>
      </c>
      <c r="F112" s="194">
        <f>F114+F116</f>
        <v>0</v>
      </c>
    </row>
    <row r="113" spans="1:6" ht="14.1" customHeight="1">
      <c r="A113" s="243" t="s">
        <v>284</v>
      </c>
      <c r="B113" s="243" t="str">
        <f ca="1">VLOOKUP($A113,'Orçamento Sintético'!$A:$H,4,0)</f>
        <v>Substituição de borracha de vedação tipo gaxeta em EPDM, ref FAA-218 (GUA 2218 – pingadeira) - Belmetal-Atlanta</v>
      </c>
      <c r="C113" s="86">
        <f ca="1">ROUND(C114/$F$308,4)</f>
        <v>5.1999999999999998E-3</v>
      </c>
      <c r="D113" s="189">
        <v>0.6</v>
      </c>
      <c r="E113" s="189">
        <v>0.4</v>
      </c>
      <c r="F113" s="86">
        <v>0</v>
      </c>
    </row>
    <row r="114" spans="1:6" ht="14.1" customHeight="1">
      <c r="A114" s="243"/>
      <c r="B114" s="243"/>
      <c r="C114" s="87">
        <f ca="1">VLOOKUP($A113,'Orçamento Sintético'!$A:$H,8,0)</f>
        <v>3047.06</v>
      </c>
      <c r="D114" s="190">
        <f>ROUND($C114*D113,2)</f>
        <v>1828.24</v>
      </c>
      <c r="E114" s="190">
        <f>ROUND($C114*E113,2)</f>
        <v>1218.82</v>
      </c>
      <c r="F114" s="87">
        <f>ROUND($C114*F113,2)</f>
        <v>0</v>
      </c>
    </row>
    <row r="115" spans="1:6" ht="14.1" customHeight="1">
      <c r="A115" s="243" t="s">
        <v>287</v>
      </c>
      <c r="B115" s="243" t="str">
        <f ca="1">VLOOKUP($A115,'Orçamento Sintético'!$A:$H,4,0)</f>
        <v>Substituição de borracha de vedação tipo gaxeta em EPDM, FAA-250 (GUA 2250 – GAXETA EXTERNA FLAP) - Belmetal-Atlanta</v>
      </c>
      <c r="C115" s="86">
        <f ca="1">ROUND(C116/$F$308,4)</f>
        <v>6.2199999999999998E-2</v>
      </c>
      <c r="D115" s="189">
        <v>0.6</v>
      </c>
      <c r="E115" s="189">
        <v>0.4</v>
      </c>
      <c r="F115" s="86">
        <v>0</v>
      </c>
    </row>
    <row r="116" spans="1:6" ht="14.1" customHeight="1">
      <c r="A116" s="243"/>
      <c r="B116" s="243"/>
      <c r="C116" s="87">
        <f ca="1">VLOOKUP($A115,'Orçamento Sintético'!$A:$H,8,0)</f>
        <v>36757.32</v>
      </c>
      <c r="D116" s="190">
        <f>ROUND($C116*D115,2)</f>
        <v>22054.39</v>
      </c>
      <c r="E116" s="190">
        <f>ROUND($C116*E115,2)</f>
        <v>14702.93</v>
      </c>
      <c r="F116" s="87">
        <f>ROUND($C116*F115,2)</f>
        <v>0</v>
      </c>
    </row>
    <row r="117" spans="1:6" ht="14.1" customHeight="1">
      <c r="A117" s="239" t="s">
        <v>290</v>
      </c>
      <c r="B117" s="239" t="str">
        <f ca="1">VLOOKUP($A117,'Orçamento Sintético'!$A:$H,4,0)</f>
        <v>VIDROS E ESPELHOS</v>
      </c>
      <c r="C117" s="188">
        <f ca="1">ROUND(C118/$F$308,4)</f>
        <v>1.8E-3</v>
      </c>
      <c r="D117" s="188">
        <f>ROUND(D118/$C118,4)</f>
        <v>0</v>
      </c>
      <c r="E117" s="186">
        <f>ROUND(E118/$C118,4)</f>
        <v>0</v>
      </c>
      <c r="F117" s="186">
        <f>ROUND(F118/$C118,4)</f>
        <v>1</v>
      </c>
    </row>
    <row r="118" spans="1:6" ht="14.1" customHeight="1">
      <c r="A118" s="240"/>
      <c r="B118" s="240"/>
      <c r="C118" s="187">
        <f ca="1">VLOOKUP($A117,'Orçamento Sintético'!$A:$H,8,0)</f>
        <v>1044.1199999999999</v>
      </c>
      <c r="D118" s="187">
        <f>D120</f>
        <v>0</v>
      </c>
      <c r="E118" s="187">
        <f>E120</f>
        <v>0</v>
      </c>
      <c r="F118" s="187">
        <f>F120</f>
        <v>1044.1199999999999</v>
      </c>
    </row>
    <row r="119" spans="1:6" ht="14.1" customHeight="1">
      <c r="A119" s="239" t="s">
        <v>292</v>
      </c>
      <c r="B119" s="239" t="str">
        <f ca="1">VLOOKUP($A119,'Orçamento Sintético'!$A:$H,4,0)</f>
        <v>VIDROS</v>
      </c>
      <c r="C119" s="191">
        <f ca="1">ROUND(C120/$F$308,4)</f>
        <v>1.8E-3</v>
      </c>
      <c r="D119" s="191">
        <f>ROUND(D120/$C120,4)</f>
        <v>0</v>
      </c>
      <c r="E119" s="191">
        <f>ROUND(E120/$C120,4)</f>
        <v>0</v>
      </c>
      <c r="F119" s="191">
        <f>ROUND(F120/$C120,4)</f>
        <v>1</v>
      </c>
    </row>
    <row r="120" spans="1:6" ht="14.1" customHeight="1">
      <c r="A120" s="240"/>
      <c r="B120" s="240"/>
      <c r="C120" s="187">
        <f ca="1">VLOOKUP($A119,'Orçamento Sintético'!$A:$H,8,0)</f>
        <v>1044.1199999999999</v>
      </c>
      <c r="D120" s="187">
        <f>D122</f>
        <v>0</v>
      </c>
      <c r="E120" s="187">
        <f>E122</f>
        <v>0</v>
      </c>
      <c r="F120" s="187">
        <f>F122</f>
        <v>1044.1199999999999</v>
      </c>
    </row>
    <row r="121" spans="1:6" ht="14.1" customHeight="1">
      <c r="A121" s="239" t="s">
        <v>294</v>
      </c>
      <c r="B121" s="239" t="str">
        <f ca="1">VLOOKUP($A121,'Orçamento Sintético'!$A:$H,4,0)</f>
        <v>VIDRO LAMINADO</v>
      </c>
      <c r="C121" s="191">
        <f ca="1">ROUND(C122/$F$308,4)</f>
        <v>1.8E-3</v>
      </c>
      <c r="D121" s="192">
        <f>ROUND(D122/$C122,4)</f>
        <v>0</v>
      </c>
      <c r="E121" s="192">
        <f>ROUND(E122/$C122,4)</f>
        <v>0</v>
      </c>
      <c r="F121" s="192">
        <f>ROUND(F122/$C122,4)</f>
        <v>1</v>
      </c>
    </row>
    <row r="122" spans="1:6" ht="14.1" customHeight="1">
      <c r="A122" s="240"/>
      <c r="B122" s="240"/>
      <c r="C122" s="193">
        <f ca="1">VLOOKUP($A121,'Orçamento Sintético'!$A:$H,8,0)</f>
        <v>1044.1199999999999</v>
      </c>
      <c r="D122" s="194">
        <f>D124</f>
        <v>0</v>
      </c>
      <c r="E122" s="194">
        <f>E124</f>
        <v>0</v>
      </c>
      <c r="F122" s="194">
        <f>F124</f>
        <v>1044.1199999999999</v>
      </c>
    </row>
    <row r="123" spans="1:6" ht="14.1" customHeight="1">
      <c r="A123" s="243" t="s">
        <v>296</v>
      </c>
      <c r="B123" s="243" t="str">
        <f ca="1">VLOOKUP($A123,'Orçamento Sintético'!$A:$H,4,0)</f>
        <v>Instalação de vidro laminado, mão-de-obra e borracha</v>
      </c>
      <c r="C123" s="86">
        <f ca="1">ROUND(C124/$F$308,4)</f>
        <v>1.8E-3</v>
      </c>
      <c r="D123" s="86">
        <v>0</v>
      </c>
      <c r="E123" s="86">
        <v>0</v>
      </c>
      <c r="F123" s="189">
        <v>1</v>
      </c>
    </row>
    <row r="124" spans="1:6" ht="14.1" customHeight="1">
      <c r="A124" s="243"/>
      <c r="B124" s="243"/>
      <c r="C124" s="87">
        <f ca="1">VLOOKUP($A123,'Orçamento Sintético'!$A:$H,8,0)</f>
        <v>1044.1199999999999</v>
      </c>
      <c r="D124" s="87">
        <f>ROUND($C124*D123,2)</f>
        <v>0</v>
      </c>
      <c r="E124" s="87">
        <f>ROUND($C124*E123,2)</f>
        <v>0</v>
      </c>
      <c r="F124" s="190">
        <f>ROUND($C124*F123,2)</f>
        <v>1044.1199999999999</v>
      </c>
    </row>
    <row r="125" spans="1:6" ht="14.1" customHeight="1">
      <c r="A125" s="239" t="s">
        <v>299</v>
      </c>
      <c r="B125" s="239" t="str">
        <f ca="1">VLOOKUP($A125,'Orçamento Sintético'!$A:$H,4,0)</f>
        <v>COBERTURA E FECHAMENTO LATERAL</v>
      </c>
      <c r="C125" s="188">
        <f ca="1">ROUND(C126/$F$308,4)</f>
        <v>0.499</v>
      </c>
      <c r="D125" s="188">
        <f>ROUND(D126/$C126,4)</f>
        <v>0</v>
      </c>
      <c r="E125" s="186">
        <f>ROUND(E126/$C126,4)</f>
        <v>0.16769999999999999</v>
      </c>
      <c r="F125" s="186">
        <f>ROUND(F126/$C126,4)</f>
        <v>0.83230000000000004</v>
      </c>
    </row>
    <row r="126" spans="1:6" ht="14.1" customHeight="1">
      <c r="A126" s="240"/>
      <c r="B126" s="240"/>
      <c r="C126" s="187">
        <f ca="1">VLOOKUP($A125,'Orçamento Sintético'!$A:$H,8,0)</f>
        <v>294756.31</v>
      </c>
      <c r="D126" s="187">
        <f>D128</f>
        <v>0</v>
      </c>
      <c r="E126" s="187">
        <f>E128</f>
        <v>49422.47</v>
      </c>
      <c r="F126" s="187">
        <f>F128</f>
        <v>245333.84</v>
      </c>
    </row>
    <row r="127" spans="1:6" ht="14.1" customHeight="1">
      <c r="A127" s="239" t="s">
        <v>301</v>
      </c>
      <c r="B127" s="239" t="str">
        <f ca="1">VLOOKUP($A127,'Orçamento Sintético'!$A:$H,4,0)</f>
        <v>TELHA TERMOACÚSTICA</v>
      </c>
      <c r="C127" s="191">
        <f ca="1">ROUND(C128/$F$308,4)</f>
        <v>0.499</v>
      </c>
      <c r="D127" s="191">
        <f>ROUND(D128/$C128,4)</f>
        <v>0</v>
      </c>
      <c r="E127" s="191">
        <f>ROUND(E128/$C128,4)</f>
        <v>0.16769999999999999</v>
      </c>
      <c r="F127" s="191">
        <f>ROUND(F128/$C128,4)</f>
        <v>0.83230000000000004</v>
      </c>
    </row>
    <row r="128" spans="1:6" ht="14.1" customHeight="1">
      <c r="A128" s="240"/>
      <c r="B128" s="240"/>
      <c r="C128" s="187">
        <f ca="1">VLOOKUP($A127,'Orçamento Sintético'!$A:$H,8,0)</f>
        <v>294756.31</v>
      </c>
      <c r="D128" s="187">
        <f>D130+D132+D134+D136</f>
        <v>0</v>
      </c>
      <c r="E128" s="187">
        <f>E130+E132+E134+E136</f>
        <v>49422.47</v>
      </c>
      <c r="F128" s="187">
        <f>F130+F132+F134+F136</f>
        <v>245333.84</v>
      </c>
    </row>
    <row r="129" spans="1:6" ht="17.25" customHeight="1">
      <c r="A129" s="243" t="s">
        <v>303</v>
      </c>
      <c r="B129" s="243" t="str">
        <f ca="1">VLOOKUP($A129,'Orçamento Sintético'!$A:$H,4,0)</f>
        <v>Copia da SINAPI (94216) - Telha termoacústica, tipo trapezoidal com núcleo isolante em PIR com espessura de 50mm, revestimento externo e interno de aço (0,50 / 0,43), pré pintado na cor branca, inclusive cumeeira e acabamentos</v>
      </c>
      <c r="C129" s="86">
        <f ca="1">ROUND(C130/$F$308,4)</f>
        <v>0.31109999999999999</v>
      </c>
      <c r="D129" s="86">
        <v>0</v>
      </c>
      <c r="E129" s="86">
        <v>0</v>
      </c>
      <c r="F129" s="189">
        <v>1</v>
      </c>
    </row>
    <row r="130" spans="1:6" ht="16.5" customHeight="1">
      <c r="A130" s="243"/>
      <c r="B130" s="243"/>
      <c r="C130" s="87">
        <f ca="1">VLOOKUP($A129,'Orçamento Sintético'!$A:$H,8,0)</f>
        <v>183743.96</v>
      </c>
      <c r="D130" s="87">
        <f>ROUND($C130*D129,2)</f>
        <v>0</v>
      </c>
      <c r="E130" s="87">
        <f>ROUND($C130*E129,2)</f>
        <v>0</v>
      </c>
      <c r="F130" s="190">
        <f>ROUND($C130*F129,2)</f>
        <v>183743.96</v>
      </c>
    </row>
    <row r="131" spans="1:6" ht="16.5" customHeight="1">
      <c r="A131" s="243" t="s">
        <v>305</v>
      </c>
      <c r="B131" s="243" t="str">
        <f ca="1">VLOOKUP($A131,'Orçamento Sintético'!$A:$H,4,0)</f>
        <v>Copia da SINAPI (94216) - Telha termoacústica, tipo trapezoidal com núcleo isolante em PIR com espessura de 50mm, revestimento externo e interno de aço (0,50 / 0,43), pré pintado na cor cinza, inclusive cumeeira e acabamentos</v>
      </c>
      <c r="C131" s="86">
        <f ca="1">ROUND(C132/$F$308,4)</f>
        <v>0.1404</v>
      </c>
      <c r="D131" s="86">
        <v>0</v>
      </c>
      <c r="E131" s="189">
        <v>0.3</v>
      </c>
      <c r="F131" s="189">
        <v>0.7</v>
      </c>
    </row>
    <row r="132" spans="1:6" ht="15.75" customHeight="1">
      <c r="A132" s="243"/>
      <c r="B132" s="243"/>
      <c r="C132" s="87">
        <f ca="1">VLOOKUP($A131,'Orçamento Sintético'!$A:$H,8,0)</f>
        <v>82949.149999999994</v>
      </c>
      <c r="D132" s="87">
        <f>ROUND($C132*D131,2)</f>
        <v>0</v>
      </c>
      <c r="E132" s="190">
        <f>ROUND($C132*E131,2)</f>
        <v>24884.75</v>
      </c>
      <c r="F132" s="190">
        <f>TRUNC($C132*F131,2)</f>
        <v>58064.4</v>
      </c>
    </row>
    <row r="133" spans="1:6" ht="17.25" customHeight="1">
      <c r="A133" s="243" t="s">
        <v>652</v>
      </c>
      <c r="B133" s="243" t="str">
        <f ca="1">VLOOKUP($A133,'Orçamento Sintético'!$A:$H,4,0)</f>
        <v>Copia da SINAPI (92580) - TRAMA DE AÇO COMPOSTA POR TERÇAS PARA TELHADOS DE ATÉ 2 ÁGUAS PARA TELHA ONDULADA DE FIBROCIMENTO, METÁLICA, PLÁSTICA OU TERMOACÚSTICA, INCLUSO TRANSPORTE VERTICAL.</v>
      </c>
      <c r="C133" s="86">
        <f ca="1">ROUND(C134/$F$308,4)</f>
        <v>3.9E-2</v>
      </c>
      <c r="D133" s="86">
        <v>0</v>
      </c>
      <c r="E133" s="189">
        <v>1</v>
      </c>
      <c r="F133" s="86">
        <v>0</v>
      </c>
    </row>
    <row r="134" spans="1:6" ht="16.5" customHeight="1">
      <c r="A134" s="243"/>
      <c r="B134" s="243"/>
      <c r="C134" s="87">
        <f ca="1">VLOOKUP($A133,'Orçamento Sintético'!$A:$H,8,0)</f>
        <v>23026.799999999999</v>
      </c>
      <c r="D134" s="87">
        <f>ROUND($C134*D133,2)</f>
        <v>0</v>
      </c>
      <c r="E134" s="190">
        <f>ROUND($C134*E133,2)</f>
        <v>23026.799999999999</v>
      </c>
      <c r="F134" s="87">
        <f>ROUND($C134*F133,2)</f>
        <v>0</v>
      </c>
    </row>
    <row r="135" spans="1:6" ht="14.1" customHeight="1">
      <c r="A135" s="243" t="s">
        <v>653</v>
      </c>
      <c r="B135" s="243" t="str">
        <f ca="1">VLOOKUP($A135,'Orçamento Sintético'!$A:$H,4,0)</f>
        <v>Barra chata de estrutura complementar para instalação de telha termo acústica.</v>
      </c>
      <c r="C135" s="86">
        <f ca="1">ROUND(C136/$F$308,4)</f>
        <v>8.5000000000000006E-3</v>
      </c>
      <c r="D135" s="86">
        <v>0</v>
      </c>
      <c r="E135" s="189">
        <v>0.3</v>
      </c>
      <c r="F135" s="189">
        <v>0.7</v>
      </c>
    </row>
    <row r="136" spans="1:6" ht="14.1" customHeight="1">
      <c r="A136" s="243"/>
      <c r="B136" s="243"/>
      <c r="C136" s="87">
        <f ca="1">VLOOKUP($A135,'Orçamento Sintético'!$A:$H,8,0)</f>
        <v>5036.3999999999996</v>
      </c>
      <c r="D136" s="87">
        <f>ROUND($C136*D135,2)</f>
        <v>0</v>
      </c>
      <c r="E136" s="190">
        <f>ROUND($C136*E135,2)</f>
        <v>1510.92</v>
      </c>
      <c r="F136" s="190">
        <f>ROUND($C136*F135,2)</f>
        <v>3525.48</v>
      </c>
    </row>
    <row r="137" spans="1:6" ht="14.1" customHeight="1">
      <c r="A137" s="239" t="s">
        <v>311</v>
      </c>
      <c r="B137" s="239" t="str">
        <f ca="1">VLOOKUP($A137,'Orçamento Sintético'!$A:$H,4,0)</f>
        <v>PAVIMENTAÇÃO E PISOS DE CONCRETO</v>
      </c>
      <c r="C137" s="188">
        <f ca="1">ROUND(C138/$F$308,4)</f>
        <v>2.0799999999999999E-2</v>
      </c>
      <c r="D137" s="188">
        <f>ROUND(D138/$C138,4)</f>
        <v>1</v>
      </c>
      <c r="E137" s="186">
        <f>ROUND(E138/$C138,4)</f>
        <v>0</v>
      </c>
      <c r="F137" s="186">
        <f>ROUND(F138/$C138,4)</f>
        <v>0</v>
      </c>
    </row>
    <row r="138" spans="1:6" ht="14.1" customHeight="1">
      <c r="A138" s="240"/>
      <c r="B138" s="240"/>
      <c r="C138" s="187">
        <f ca="1">VLOOKUP($A137,'Orçamento Sintético'!$A:$H,8,0)</f>
        <v>12261.67</v>
      </c>
      <c r="D138" s="187">
        <f>D140</f>
        <v>12261.67</v>
      </c>
      <c r="E138" s="187">
        <f>E140</f>
        <v>0</v>
      </c>
      <c r="F138" s="187">
        <f>F140</f>
        <v>0</v>
      </c>
    </row>
    <row r="139" spans="1:6" ht="14.1" customHeight="1">
      <c r="A139" s="239" t="s">
        <v>313</v>
      </c>
      <c r="B139" s="239" t="str">
        <f ca="1">VLOOKUP($A139,'Orçamento Sintético'!$A:$H,4,0)</f>
        <v>REVESTIMENTOS</v>
      </c>
      <c r="C139" s="191">
        <f ca="1">ROUND(C140/$F$308,4)</f>
        <v>2.0799999999999999E-2</v>
      </c>
      <c r="D139" s="191">
        <f>ROUND(D140/$C140,4)</f>
        <v>1</v>
      </c>
      <c r="E139" s="191">
        <f>ROUND(E140/$C140,4)</f>
        <v>0</v>
      </c>
      <c r="F139" s="191">
        <f>ROUND(F140/$C140,4)</f>
        <v>0</v>
      </c>
    </row>
    <row r="140" spans="1:6" ht="14.1" customHeight="1">
      <c r="A140" s="240"/>
      <c r="B140" s="240"/>
      <c r="C140" s="187">
        <f ca="1">VLOOKUP($A139,'Orçamento Sintético'!$A:$H,8,0)</f>
        <v>12261.67</v>
      </c>
      <c r="D140" s="187">
        <f>D142</f>
        <v>12261.67</v>
      </c>
      <c r="E140" s="187">
        <f>E142</f>
        <v>0</v>
      </c>
      <c r="F140" s="187">
        <f>F142</f>
        <v>0</v>
      </c>
    </row>
    <row r="141" spans="1:6" ht="14.1" customHeight="1">
      <c r="A141" s="239" t="s">
        <v>314</v>
      </c>
      <c r="B141" s="239" t="str">
        <f ca="1">VLOOKUP($A141,'Orçamento Sintético'!$A:$H,4,0)</f>
        <v>PISOS DE CONCRETO</v>
      </c>
      <c r="C141" s="191">
        <f ca="1">ROUND(C142/$F$308,4)</f>
        <v>2.0799999999999999E-2</v>
      </c>
      <c r="D141" s="192">
        <f>ROUND(D142/$C142,4)</f>
        <v>1</v>
      </c>
      <c r="E141" s="192">
        <f>ROUND(E142/$C142,4)</f>
        <v>0</v>
      </c>
      <c r="F141" s="192">
        <f>ROUND(F142/$C142,4)</f>
        <v>0</v>
      </c>
    </row>
    <row r="142" spans="1:6" ht="14.1" customHeight="1">
      <c r="A142" s="240"/>
      <c r="B142" s="240"/>
      <c r="C142" s="193">
        <f ca="1">VLOOKUP($A141,'Orçamento Sintético'!$A:$H,8,0)</f>
        <v>12261.67</v>
      </c>
      <c r="D142" s="194">
        <f>D144</f>
        <v>12261.67</v>
      </c>
      <c r="E142" s="194">
        <f>E144</f>
        <v>0</v>
      </c>
      <c r="F142" s="194">
        <f>F144</f>
        <v>0</v>
      </c>
    </row>
    <row r="143" spans="1:6" ht="14.1" customHeight="1">
      <c r="A143" s="244" t="s">
        <v>316</v>
      </c>
      <c r="B143" s="245" t="str">
        <f ca="1">VLOOKUP($A143,'Orçamento Sintético'!$A:$H,4,0)</f>
        <v>PISO DE CONCRETO ARMADO</v>
      </c>
      <c r="C143" s="88">
        <f ca="1">ROUND(C144/$F$308,4)</f>
        <v>2.0799999999999999E-2</v>
      </c>
      <c r="D143" s="89">
        <f>ROUND(D144/$C144,4)</f>
        <v>1</v>
      </c>
      <c r="E143" s="89">
        <f>ROUND(E144/$C144,4)</f>
        <v>0</v>
      </c>
      <c r="F143" s="89">
        <f>ROUND(F144/$C144,4)</f>
        <v>0</v>
      </c>
    </row>
    <row r="144" spans="1:6" ht="14.1" customHeight="1">
      <c r="A144" s="244"/>
      <c r="B144" s="245"/>
      <c r="C144" s="90">
        <f ca="1">VLOOKUP($A143,'Orçamento Sintético'!$A:$H,8,0)</f>
        <v>12261.67</v>
      </c>
      <c r="D144" s="91">
        <f>D146+D148</f>
        <v>12261.67</v>
      </c>
      <c r="E144" s="91">
        <f>E146+E148</f>
        <v>0</v>
      </c>
      <c r="F144" s="91">
        <f>F146+F148</f>
        <v>0</v>
      </c>
    </row>
    <row r="145" spans="1:6" ht="16.5" customHeight="1">
      <c r="A145" s="243" t="s">
        <v>318</v>
      </c>
      <c r="B145" s="243" t="str">
        <f ca="1">VLOOKUP($A145,'Orçamento Sintético'!$A:$H,4,0)</f>
        <v>EXECUÇÃO DE PASSEIO (CALÇADA) OU PISO DE CONCRETO COM CONCRETO MOLDADO IN LOCO, FEITO EM OBRA, ACABAMENTO CONVENCIONAL, ESPESSURA 10 CM, ARMADO. AF_07/2016</v>
      </c>
      <c r="C145" s="86">
        <f ca="1">ROUND(C146/$F$308,4)</f>
        <v>2.0400000000000001E-2</v>
      </c>
      <c r="D145" s="189">
        <v>1</v>
      </c>
      <c r="E145" s="86">
        <v>0</v>
      </c>
      <c r="F145" s="86">
        <v>0</v>
      </c>
    </row>
    <row r="146" spans="1:6" ht="16.5" customHeight="1">
      <c r="A146" s="243"/>
      <c r="B146" s="243"/>
      <c r="C146" s="87">
        <f ca="1">VLOOKUP($A145,'Orçamento Sintético'!$A:$H,8,0)</f>
        <v>12051.04</v>
      </c>
      <c r="D146" s="190">
        <f>ROUND($C146*D145,2)</f>
        <v>12051.04</v>
      </c>
      <c r="E146" s="87">
        <f>ROUND($C146*E145,2)</f>
        <v>0</v>
      </c>
      <c r="F146" s="87">
        <f>ROUND($C146*F145,2)</f>
        <v>0</v>
      </c>
    </row>
    <row r="147" spans="1:6" ht="14.1" customHeight="1">
      <c r="A147" s="243" t="s">
        <v>321</v>
      </c>
      <c r="B147" s="243" t="str">
        <f ca="1">VLOOKUP($A147,'Orçamento Sintético'!$A:$H,4,0)</f>
        <v>Copia da SINAPI (97097) - ACABAMENTO DESEMPENADO PARA PISO DE CONCRETO ARMADO</v>
      </c>
      <c r="C147" s="86">
        <f ca="1">ROUND(C148/$F$308,4)</f>
        <v>4.0000000000000002E-4</v>
      </c>
      <c r="D147" s="189">
        <v>1</v>
      </c>
      <c r="E147" s="86">
        <v>0</v>
      </c>
      <c r="F147" s="86">
        <v>0</v>
      </c>
    </row>
    <row r="148" spans="1:6" ht="14.1" customHeight="1">
      <c r="A148" s="243"/>
      <c r="B148" s="243"/>
      <c r="C148" s="87">
        <f ca="1">VLOOKUP($A147,'Orçamento Sintético'!$A:$H,8,0)</f>
        <v>210.63</v>
      </c>
      <c r="D148" s="190">
        <f>ROUND($C148*D147,2)</f>
        <v>210.63</v>
      </c>
      <c r="E148" s="87">
        <f>ROUND($C148*E147,2)</f>
        <v>0</v>
      </c>
      <c r="F148" s="87">
        <f>ROUND($C148*F147,2)</f>
        <v>0</v>
      </c>
    </row>
    <row r="149" spans="1:6" ht="14.1" customHeight="1">
      <c r="A149" s="239" t="s">
        <v>44</v>
      </c>
      <c r="B149" s="239" t="str">
        <f ca="1">VLOOKUP($A149,'Orçamento Sintético'!$A:$H,4,0)</f>
        <v>REVESTIMENTOS</v>
      </c>
      <c r="C149" s="188">
        <f ca="1">ROUND(C150/$F$308,4)</f>
        <v>0.1409</v>
      </c>
      <c r="D149" s="188">
        <f>ROUND(D150/$C150,4)</f>
        <v>0.36459999999999998</v>
      </c>
      <c r="E149" s="186">
        <f>ROUND(E150/$C150,4)</f>
        <v>0.28999999999999998</v>
      </c>
      <c r="F149" s="186">
        <f>ROUND(F150/$C150,4)</f>
        <v>0.34539999999999998</v>
      </c>
    </row>
    <row r="150" spans="1:6" ht="14.1" customHeight="1">
      <c r="A150" s="240"/>
      <c r="B150" s="240"/>
      <c r="C150" s="187">
        <f ca="1">VLOOKUP($A149,'Orçamento Sintético'!$A:$H,8,0)</f>
        <v>83234.290000000008</v>
      </c>
      <c r="D150" s="187">
        <f>D152+D170+D176+D182</f>
        <v>30348.389999999996</v>
      </c>
      <c r="E150" s="187">
        <f>E152+E170+E176+E182</f>
        <v>24138.7</v>
      </c>
      <c r="F150" s="187">
        <f>F152+F170+F176+F182</f>
        <v>28747.200000000001</v>
      </c>
    </row>
    <row r="151" spans="1:6" ht="14.1" customHeight="1">
      <c r="A151" s="239" t="s">
        <v>324</v>
      </c>
      <c r="B151" s="239" t="str">
        <f ca="1">VLOOKUP($A151,'Orçamento Sintético'!$A:$H,4,0)</f>
        <v>ELEMENTOS E COMPONENTES DE REVESTIMENTOS</v>
      </c>
      <c r="C151" s="191">
        <f ca="1">ROUND(C152/$F$308,4)</f>
        <v>2.5999999999999999E-3</v>
      </c>
      <c r="D151" s="191">
        <f>ROUND(D152/$C152,4)</f>
        <v>0.13750000000000001</v>
      </c>
      <c r="E151" s="191">
        <f>ROUND(E152/$C152,4)</f>
        <v>0.86250000000000004</v>
      </c>
      <c r="F151" s="191">
        <f>ROUND(F152/$C152,4)</f>
        <v>0</v>
      </c>
    </row>
    <row r="152" spans="1:6" ht="14.1" customHeight="1">
      <c r="A152" s="240"/>
      <c r="B152" s="240"/>
      <c r="C152" s="187">
        <f ca="1">VLOOKUP($A151,'Orçamento Sintético'!$A:$H,8,0)</f>
        <v>1535.13</v>
      </c>
      <c r="D152" s="187">
        <f>D154+D158+D162+D166</f>
        <v>211.02999999999997</v>
      </c>
      <c r="E152" s="187">
        <f>E154+E158+E162+E166</f>
        <v>1324.1</v>
      </c>
      <c r="F152" s="187">
        <f>F154+F158+F162+F166</f>
        <v>0</v>
      </c>
    </row>
    <row r="153" spans="1:6" ht="14.1" customHeight="1">
      <c r="A153" s="239" t="s">
        <v>326</v>
      </c>
      <c r="B153" s="239" t="str">
        <f ca="1">VLOOKUP($A153,'Orçamento Sintético'!$A:$H,4,0)</f>
        <v>REJUNTE</v>
      </c>
      <c r="C153" s="191">
        <f ca="1">ROUND(C154/$F$308,4)</f>
        <v>1E-4</v>
      </c>
      <c r="D153" s="192">
        <f>ROUND(D154/$C154,4)</f>
        <v>1</v>
      </c>
      <c r="E153" s="192">
        <f>ROUND(E154/$C154,4)</f>
        <v>0</v>
      </c>
      <c r="F153" s="192">
        <f>ROUND(F154/$C154,4)</f>
        <v>0</v>
      </c>
    </row>
    <row r="154" spans="1:6" ht="14.1" customHeight="1">
      <c r="A154" s="240"/>
      <c r="B154" s="240"/>
      <c r="C154" s="193">
        <f ca="1">VLOOKUP($A153,'Orçamento Sintético'!$A:$H,8,0)</f>
        <v>70.83</v>
      </c>
      <c r="D154" s="194">
        <f>D156</f>
        <v>70.83</v>
      </c>
      <c r="E154" s="194">
        <f>E156</f>
        <v>0</v>
      </c>
      <c r="F154" s="194">
        <f>F156</f>
        <v>0</v>
      </c>
    </row>
    <row r="155" spans="1:6" ht="14.1" customHeight="1">
      <c r="A155" s="243" t="s">
        <v>328</v>
      </c>
      <c r="B155" s="243" t="str">
        <f ca="1">VLOOKUP($A155,'Orçamento Sintético'!$A:$H,4,0)</f>
        <v>Rejuntamento de revestimento em pastilhas</v>
      </c>
      <c r="C155" s="86">
        <f ca="1">ROUND(C156/$F$308,4)</f>
        <v>1E-4</v>
      </c>
      <c r="D155" s="189">
        <v>1</v>
      </c>
      <c r="E155" s="86">
        <v>0</v>
      </c>
      <c r="F155" s="86">
        <v>0</v>
      </c>
    </row>
    <row r="156" spans="1:6" ht="14.1" customHeight="1">
      <c r="A156" s="243"/>
      <c r="B156" s="243"/>
      <c r="C156" s="87">
        <f ca="1">VLOOKUP($A155,'Orçamento Sintético'!$A:$H,8,0)</f>
        <v>70.83</v>
      </c>
      <c r="D156" s="190">
        <f>ROUND($C156*D155,2)</f>
        <v>70.83</v>
      </c>
      <c r="E156" s="87">
        <f>ROUND($C156*E155,2)</f>
        <v>0</v>
      </c>
      <c r="F156" s="87">
        <f>ROUND($C156*F155,2)</f>
        <v>0</v>
      </c>
    </row>
    <row r="157" spans="1:6" ht="14.1" customHeight="1">
      <c r="A157" s="239" t="s">
        <v>331</v>
      </c>
      <c r="B157" s="239" t="str">
        <f ca="1">VLOOKUP($A157,'Orçamento Sintético'!$A:$H,4,0)</f>
        <v>CHAPISCO</v>
      </c>
      <c r="C157" s="191">
        <f ca="1">ROUND(C158/$F$308,4)</f>
        <v>2.0000000000000001E-4</v>
      </c>
      <c r="D157" s="192">
        <f>ROUND(D158/$C158,4)</f>
        <v>0</v>
      </c>
      <c r="E157" s="192">
        <f>ROUND(E158/$C158,4)</f>
        <v>1</v>
      </c>
      <c r="F157" s="192">
        <f>ROUND(F158/$C158,4)</f>
        <v>0</v>
      </c>
    </row>
    <row r="158" spans="1:6" ht="14.1" customHeight="1">
      <c r="A158" s="240"/>
      <c r="B158" s="240"/>
      <c r="C158" s="193">
        <f ca="1">VLOOKUP($A157,'Orçamento Sintético'!$A:$H,8,0)</f>
        <v>112.71</v>
      </c>
      <c r="D158" s="194">
        <f>D160</f>
        <v>0</v>
      </c>
      <c r="E158" s="194">
        <f>E160</f>
        <v>112.71</v>
      </c>
      <c r="F158" s="194">
        <f>F160</f>
        <v>0</v>
      </c>
    </row>
    <row r="159" spans="1:6" ht="18" customHeight="1">
      <c r="A159" s="243" t="s">
        <v>497</v>
      </c>
      <c r="B159" s="243" t="str">
        <f ca="1">VLOOKUP($A159,'Orçamento Sintético'!$A:$H,4,0)</f>
        <v>CHAPISCO APLICADO EM ALVENARIA (SEM PRESENÇA DE VÃOS) E ESTRUTURAS DE CONCRETO DE FACHADA, COM COLHER DE PEDREIRO.  ARGAMASSA TRAÇO 1:3 COM PREPARO EM BETONEIRA 400L. AF_06/2014</v>
      </c>
      <c r="C159" s="86">
        <f ca="1">ROUND(C160/$F$308,4)</f>
        <v>2.0000000000000001E-4</v>
      </c>
      <c r="D159" s="86">
        <v>0</v>
      </c>
      <c r="E159" s="189">
        <v>1</v>
      </c>
      <c r="F159" s="86">
        <v>0</v>
      </c>
    </row>
    <row r="160" spans="1:6" ht="15.75" customHeight="1">
      <c r="A160" s="243"/>
      <c r="B160" s="243"/>
      <c r="C160" s="87">
        <f ca="1">VLOOKUP($A159,'Orçamento Sintético'!$A:$H,8,0)</f>
        <v>112.71</v>
      </c>
      <c r="D160" s="87">
        <f>ROUND($C160*D159,2)</f>
        <v>0</v>
      </c>
      <c r="E160" s="190">
        <f>ROUND($C160*E159,2)</f>
        <v>112.71</v>
      </c>
      <c r="F160" s="87">
        <f>ROUND($C160*F159,2)</f>
        <v>0</v>
      </c>
    </row>
    <row r="161" spans="1:6" ht="14.1" customHeight="1">
      <c r="A161" s="239" t="s">
        <v>333</v>
      </c>
      <c r="B161" s="239" t="str">
        <f ca="1">VLOOKUP($A161,'Orçamento Sintético'!$A:$H,4,0)</f>
        <v>MASSA ÚNICA (EMBOÇO PAULISTA: EMBOÇO + REBOCO)</v>
      </c>
      <c r="C161" s="191">
        <f ca="1">ROUND(C162/$F$308,4)</f>
        <v>1.1000000000000001E-3</v>
      </c>
      <c r="D161" s="192">
        <f>ROUND(D162/$C162,4)</f>
        <v>0</v>
      </c>
      <c r="E161" s="192">
        <f>ROUND(E162/$C162,4)</f>
        <v>1</v>
      </c>
      <c r="F161" s="192">
        <f>ROUND(F162/$C162,4)</f>
        <v>0</v>
      </c>
    </row>
    <row r="162" spans="1:6" ht="14.1" customHeight="1">
      <c r="A162" s="240"/>
      <c r="B162" s="240"/>
      <c r="C162" s="193">
        <f ca="1">VLOOKUP($A161,'Orçamento Sintético'!$A:$H,8,0)</f>
        <v>650.59</v>
      </c>
      <c r="D162" s="194">
        <f>D164</f>
        <v>0</v>
      </c>
      <c r="E162" s="194">
        <f>E164</f>
        <v>650.59</v>
      </c>
      <c r="F162" s="194">
        <f>F164</f>
        <v>0</v>
      </c>
    </row>
    <row r="163" spans="1:6" ht="21.75" customHeight="1">
      <c r="A163" s="243" t="s">
        <v>335</v>
      </c>
      <c r="B163" s="243" t="str">
        <f ca="1">VLOOKUP($A163,'Orçamento Sintético'!$A:$H,4,0)</f>
        <v>(COMPOSIÇÃO REPRESENTATIVA) DO SERVIÇO DE EMBOÇO/MASSA ÚNICA, APLICADO MANUALMENTE, TRAÇO 1:2:8, EM BETONEIRA DE 400L, PAREDES INTERNAS, COM EXECUÇÃO DE TALISCAS, EDIFICAÇÃO HABITACIONAL UNIFAMILIAR (CASAS) E EDIFICAÇÃO PÚBLICA PADRÃO. AF_12/2014</v>
      </c>
      <c r="C163" s="86">
        <f ca="1">ROUND(C164/$F$308,4)</f>
        <v>1.1000000000000001E-3</v>
      </c>
      <c r="D163" s="86">
        <v>0</v>
      </c>
      <c r="E163" s="189">
        <v>1</v>
      </c>
      <c r="F163" s="86">
        <v>0</v>
      </c>
    </row>
    <row r="164" spans="1:6" ht="22.5" customHeight="1">
      <c r="A164" s="243"/>
      <c r="B164" s="243"/>
      <c r="C164" s="87">
        <f ca="1">VLOOKUP($A163,'Orçamento Sintético'!$A:$H,8,0)</f>
        <v>650.59</v>
      </c>
      <c r="D164" s="87">
        <f>ROUND($C164*D163,2)</f>
        <v>0</v>
      </c>
      <c r="E164" s="190">
        <f>ROUND($C164*E163,2)</f>
        <v>650.59</v>
      </c>
      <c r="F164" s="87">
        <f>ROUND($C164*F163,2)</f>
        <v>0</v>
      </c>
    </row>
    <row r="165" spans="1:6" ht="14.1" customHeight="1">
      <c r="A165" s="239" t="s">
        <v>340</v>
      </c>
      <c r="B165" s="239" t="str">
        <f ca="1">VLOOKUP($A165,'Orçamento Sintético'!$A:$H,4,0)</f>
        <v>EMASSAMENTO (MASSA CORRIDA)</v>
      </c>
      <c r="C165" s="191">
        <f ca="1">ROUND(C166/$F$308,4)</f>
        <v>1.1999999999999999E-3</v>
      </c>
      <c r="D165" s="192">
        <f>ROUND(D166/$C166,4)</f>
        <v>0.2</v>
      </c>
      <c r="E165" s="192">
        <f>ROUND(E166/$C166,4)</f>
        <v>0.8</v>
      </c>
      <c r="F165" s="192">
        <f>ROUND(F166/$C166,4)</f>
        <v>0</v>
      </c>
    </row>
    <row r="166" spans="1:6" ht="14.1" customHeight="1">
      <c r="A166" s="240"/>
      <c r="B166" s="240"/>
      <c r="C166" s="193">
        <f ca="1">VLOOKUP($A165,'Orçamento Sintético'!$A:$H,8,0)</f>
        <v>701</v>
      </c>
      <c r="D166" s="194">
        <f>D168</f>
        <v>140.19999999999999</v>
      </c>
      <c r="E166" s="194">
        <f>E168</f>
        <v>560.79999999999995</v>
      </c>
      <c r="F166" s="194">
        <f>F168</f>
        <v>0</v>
      </c>
    </row>
    <row r="167" spans="1:6" ht="14.1" customHeight="1">
      <c r="A167" s="243" t="s">
        <v>342</v>
      </c>
      <c r="B167" s="243" t="str">
        <f ca="1">VLOOKUP($A167,'Orçamento Sintético'!$A:$H,4,0)</f>
        <v>APLICAÇÃO MANUAL DE MASSA ACRÍLICA EM PANOS DE FACHADA COM PRESENÇA DE VÃOS, DE EDIFÍCIOS DE MÚLTIPLOS PAVIMENTOS, DUAS DEMÃOS. AF_05/2017</v>
      </c>
      <c r="C167" s="86">
        <f ca="1">ROUND(C168/$F$308,4)</f>
        <v>1.1999999999999999E-3</v>
      </c>
      <c r="D167" s="189">
        <v>0.2</v>
      </c>
      <c r="E167" s="189">
        <v>0.8</v>
      </c>
      <c r="F167" s="86">
        <v>0</v>
      </c>
    </row>
    <row r="168" spans="1:6" ht="14.1" customHeight="1">
      <c r="A168" s="243"/>
      <c r="B168" s="243"/>
      <c r="C168" s="87">
        <f ca="1">VLOOKUP($A167,'Orçamento Sintético'!$A:$H,8,0)</f>
        <v>701</v>
      </c>
      <c r="D168" s="190">
        <f>ROUND($C168*D167,2)</f>
        <v>140.19999999999999</v>
      </c>
      <c r="E168" s="190">
        <f>ROUND($C168*E167,2)</f>
        <v>560.79999999999995</v>
      </c>
      <c r="F168" s="87">
        <f>ROUND($C168*F167,2)</f>
        <v>0</v>
      </c>
    </row>
    <row r="169" spans="1:6" ht="14.1" customHeight="1">
      <c r="A169" s="239" t="s">
        <v>345</v>
      </c>
      <c r="B169" s="239" t="str">
        <f ca="1">VLOOKUP($A169,'Orçamento Sintético'!$A:$H,4,0)</f>
        <v>REVESTIMENTOS DE PAREDE</v>
      </c>
      <c r="C169" s="191">
        <f ca="1">ROUND(C170/$F$308,4)</f>
        <v>1.6000000000000001E-3</v>
      </c>
      <c r="D169" s="191">
        <f>ROUND(D170/$C170,4)</f>
        <v>0</v>
      </c>
      <c r="E169" s="191">
        <f>ROUND(E170/$C170,4)</f>
        <v>0</v>
      </c>
      <c r="F169" s="191">
        <f>ROUND(F170/$C170,4)</f>
        <v>1</v>
      </c>
    </row>
    <row r="170" spans="1:6" ht="14.1" customHeight="1">
      <c r="A170" s="240"/>
      <c r="B170" s="240"/>
      <c r="C170" s="187">
        <f ca="1">VLOOKUP($A169,'Orçamento Sintético'!$A:$H,8,0)</f>
        <v>965.7</v>
      </c>
      <c r="D170" s="187">
        <f>D172</f>
        <v>0</v>
      </c>
      <c r="E170" s="187">
        <f>E172</f>
        <v>0</v>
      </c>
      <c r="F170" s="187">
        <f>F172</f>
        <v>965.7</v>
      </c>
    </row>
    <row r="171" spans="1:6" ht="14.1" customHeight="1">
      <c r="A171" s="239" t="s">
        <v>347</v>
      </c>
      <c r="B171" s="239" t="str">
        <f ca="1">VLOOKUP($A171,'Orçamento Sintético'!$A:$H,4,0)</f>
        <v>PASTILHA DE PORCELANA / CERÂMICA</v>
      </c>
      <c r="C171" s="191">
        <f ca="1">ROUND(C172/$F$308,4)</f>
        <v>1.6000000000000001E-3</v>
      </c>
      <c r="D171" s="192">
        <f>ROUND(D172/$C172,4)</f>
        <v>0</v>
      </c>
      <c r="E171" s="192">
        <f>ROUND(E172/$C172,4)</f>
        <v>0</v>
      </c>
      <c r="F171" s="192">
        <f>ROUND(F172/$C172,4)</f>
        <v>1</v>
      </c>
    </row>
    <row r="172" spans="1:6" ht="14.1" customHeight="1">
      <c r="A172" s="240"/>
      <c r="B172" s="240"/>
      <c r="C172" s="193">
        <f ca="1">VLOOKUP($A171,'Orçamento Sintético'!$A:$H,8,0)</f>
        <v>965.7</v>
      </c>
      <c r="D172" s="194">
        <f>D174</f>
        <v>0</v>
      </c>
      <c r="E172" s="194">
        <f>E174</f>
        <v>0</v>
      </c>
      <c r="F172" s="194">
        <f>F174</f>
        <v>965.7</v>
      </c>
    </row>
    <row r="173" spans="1:6" ht="14.1" customHeight="1">
      <c r="A173" s="243" t="s">
        <v>349</v>
      </c>
      <c r="B173" s="243" t="str">
        <f ca="1">VLOOKUP($A173,'Orçamento Sintético'!$A:$H,4,0)</f>
        <v>Cópia SINAPI (87242) - Pastilha de porcelana 10,0x10,0cm, linha Engenharia, cor Canga (bege), fab. Atlas (ref.OM5034), assentada com argamassa pré-fabricada, incluindo rejuntamento</v>
      </c>
      <c r="C173" s="86">
        <f ca="1">ROUND(C174/$F$308,4)</f>
        <v>1.6000000000000001E-3</v>
      </c>
      <c r="D173" s="86">
        <v>0</v>
      </c>
      <c r="E173" s="86">
        <v>0</v>
      </c>
      <c r="F173" s="189">
        <v>1</v>
      </c>
    </row>
    <row r="174" spans="1:6" ht="14.1" customHeight="1">
      <c r="A174" s="243"/>
      <c r="B174" s="243"/>
      <c r="C174" s="87">
        <f ca="1">VLOOKUP($A173,'Orçamento Sintético'!$A:$H,8,0)</f>
        <v>965.7</v>
      </c>
      <c r="D174" s="87">
        <f>ROUND($C174*D173,2)</f>
        <v>0</v>
      </c>
      <c r="E174" s="87">
        <f>ROUND($C174*E173,2)</f>
        <v>0</v>
      </c>
      <c r="F174" s="190">
        <f>ROUND($C174*F173,2)</f>
        <v>965.7</v>
      </c>
    </row>
    <row r="175" spans="1:6" ht="14.1" customHeight="1">
      <c r="A175" s="239" t="s">
        <v>352</v>
      </c>
      <c r="B175" s="239" t="str">
        <f ca="1">VLOOKUP($A175,'Orçamento Sintético'!$A:$H,4,0)</f>
        <v>REVESTIMENTOS DE FORRO/TETO</v>
      </c>
      <c r="C175" s="191">
        <f ca="1">ROUND(C176/$F$308,4)</f>
        <v>5.4399999999999997E-2</v>
      </c>
      <c r="D175" s="191">
        <f>ROUND(D176/$C176,4)</f>
        <v>0</v>
      </c>
      <c r="E175" s="191">
        <f>ROUND(E176/$C176,4)</f>
        <v>0.2</v>
      </c>
      <c r="F175" s="191">
        <f>ROUND(F176/$C176,4)</f>
        <v>0.8</v>
      </c>
    </row>
    <row r="176" spans="1:6" ht="14.1" customHeight="1">
      <c r="A176" s="240"/>
      <c r="B176" s="240"/>
      <c r="C176" s="187">
        <f ca="1">VLOOKUP($A175,'Orçamento Sintético'!$A:$H,8,0)</f>
        <v>32136.32</v>
      </c>
      <c r="D176" s="187">
        <f>D178</f>
        <v>0</v>
      </c>
      <c r="E176" s="187">
        <f>E178</f>
        <v>6427.26</v>
      </c>
      <c r="F176" s="187">
        <f>F178</f>
        <v>25709.06</v>
      </c>
    </row>
    <row r="177" spans="1:6" ht="14.1" customHeight="1">
      <c r="A177" s="239" t="s">
        <v>354</v>
      </c>
      <c r="B177" s="239" t="str">
        <f ca="1">VLOOKUP($A177,'Orçamento Sintético'!$A:$H,4,0)</f>
        <v>MATERIAIS METÁLICOS</v>
      </c>
      <c r="C177" s="191">
        <f ca="1">ROUND(C178/$F$308,4)</f>
        <v>5.4399999999999997E-2</v>
      </c>
      <c r="D177" s="192">
        <f>ROUND(D178/$C178,4)</f>
        <v>0</v>
      </c>
      <c r="E177" s="192">
        <f>ROUND(E178/$C178,4)</f>
        <v>0.2</v>
      </c>
      <c r="F177" s="192">
        <f>ROUND(F178/$C178,4)</f>
        <v>0.8</v>
      </c>
    </row>
    <row r="178" spans="1:6" ht="14.1" customHeight="1">
      <c r="A178" s="240"/>
      <c r="B178" s="240"/>
      <c r="C178" s="193">
        <f ca="1">VLOOKUP($A177,'Orçamento Sintético'!$A:$H,8,0)</f>
        <v>32136.32</v>
      </c>
      <c r="D178" s="194">
        <f>D180</f>
        <v>0</v>
      </c>
      <c r="E178" s="194">
        <f>E180</f>
        <v>6427.26</v>
      </c>
      <c r="F178" s="194">
        <f>F180</f>
        <v>25709.06</v>
      </c>
    </row>
    <row r="179" spans="1:6" ht="15.75" customHeight="1">
      <c r="A179" s="243" t="s">
        <v>356</v>
      </c>
      <c r="B179" s="243" t="str">
        <f ca="1">VLOOKUP($A179,'Orçamento Sintético'!$A:$H,4,0)</f>
        <v>Copia da SINAPI (96116) - Forro em alumínio ou aluzinc composto por réguas planas e lisas, de 80mm, separação de 20mm entre réguas, pintura dupla face realizada em fábrica, cor branca, fixação composta por tirantes, porta painel e suporte regulador de nível, ref. Hunter Douglas</v>
      </c>
      <c r="C179" s="86">
        <f ca="1">ROUND(C180/$F$308,4)</f>
        <v>5.4399999999999997E-2</v>
      </c>
      <c r="D179" s="86">
        <v>0</v>
      </c>
      <c r="E179" s="189">
        <v>0.2</v>
      </c>
      <c r="F179" s="189">
        <v>0.8</v>
      </c>
    </row>
    <row r="180" spans="1:6" ht="18" customHeight="1">
      <c r="A180" s="243"/>
      <c r="B180" s="243"/>
      <c r="C180" s="87">
        <f ca="1">VLOOKUP($A179,'Orçamento Sintético'!$A:$H,8,0)</f>
        <v>32136.32</v>
      </c>
      <c r="D180" s="87">
        <f>ROUND($C180*D179,2)</f>
        <v>0</v>
      </c>
      <c r="E180" s="190">
        <f>ROUND($C180*E179,2)</f>
        <v>6427.26</v>
      </c>
      <c r="F180" s="190">
        <f>ROUND($C180*F179,2)</f>
        <v>25709.06</v>
      </c>
    </row>
    <row r="181" spans="1:6" ht="14.1" customHeight="1">
      <c r="A181" s="239" t="s">
        <v>359</v>
      </c>
      <c r="B181" s="239" t="str">
        <f ca="1">VLOOKUP($A181,'Orçamento Sintético'!$A:$H,4,0)</f>
        <v>PINTURAS</v>
      </c>
      <c r="C181" s="191">
        <f ca="1">ROUND(C182/$F$308,4)</f>
        <v>8.2299999999999998E-2</v>
      </c>
      <c r="D181" s="191">
        <f>ROUND(D182/$C182,4)</f>
        <v>0.62009999999999998</v>
      </c>
      <c r="E181" s="191">
        <f>ROUND(E182/$C182,4)</f>
        <v>0.3372</v>
      </c>
      <c r="F181" s="191">
        <f>ROUND(F182/$C182,4)</f>
        <v>4.2599999999999999E-2</v>
      </c>
    </row>
    <row r="182" spans="1:6" ht="14.1" customHeight="1">
      <c r="A182" s="240"/>
      <c r="B182" s="240"/>
      <c r="C182" s="187">
        <f ca="1">VLOOKUP($A181,'Orçamento Sintético'!$A:$H,8,0)</f>
        <v>48597.14</v>
      </c>
      <c r="D182" s="187">
        <f>D184+D194+D200+D204+D212</f>
        <v>30137.359999999997</v>
      </c>
      <c r="E182" s="187">
        <f>E184+E194+E200+E204+E212</f>
        <v>16387.34</v>
      </c>
      <c r="F182" s="187">
        <f>F184+F194+F200+F204+F212</f>
        <v>2072.44</v>
      </c>
    </row>
    <row r="183" spans="1:6" ht="14.1" customHeight="1">
      <c r="A183" s="239" t="s">
        <v>361</v>
      </c>
      <c r="B183" s="239" t="str">
        <f ca="1">VLOOKUP($A183,'Orçamento Sintético'!$A:$H,4,0)</f>
        <v>TINTA ACRÍLICA</v>
      </c>
      <c r="C183" s="191">
        <f ca="1">ROUND(C184/$F$308,4)</f>
        <v>2.2800000000000001E-2</v>
      </c>
      <c r="D183" s="192">
        <f>ROUND(D184/$C184,4)</f>
        <v>0.42120000000000002</v>
      </c>
      <c r="E183" s="192">
        <f>ROUND(E184/$C184,4)</f>
        <v>0.42459999999999998</v>
      </c>
      <c r="F183" s="192">
        <f>ROUND(F184/$C184,4)</f>
        <v>0.1542</v>
      </c>
    </row>
    <row r="184" spans="1:6" ht="14.1" customHeight="1">
      <c r="A184" s="240"/>
      <c r="B184" s="240"/>
      <c r="C184" s="193">
        <f ca="1">VLOOKUP($A183,'Orçamento Sintético'!$A:$H,8,0)</f>
        <v>13440.52</v>
      </c>
      <c r="D184" s="194">
        <f>D186+D188+D190+D192</f>
        <v>5660.64</v>
      </c>
      <c r="E184" s="194">
        <f>E186+E188+E190+E192</f>
        <v>5707.44</v>
      </c>
      <c r="F184" s="194">
        <f>F186+F188+F190+F192</f>
        <v>2072.44</v>
      </c>
    </row>
    <row r="185" spans="1:6" ht="14.1" customHeight="1">
      <c r="A185" s="243" t="s">
        <v>363</v>
      </c>
      <c r="B185" s="243" t="str">
        <f ca="1">VLOOKUP($A185,'Orçamento Sintético'!$A:$H,4,0)</f>
        <v>APLICAÇÃO MANUAL DE PINTURA COM TINTA LÁTEX ACRÍLICA EM PAREDES, DUAS DEMÃOS. AF_06/2014</v>
      </c>
      <c r="C185" s="86">
        <f ca="1">ROUND(C186/$F$308,4)</f>
        <v>3.3999999999999998E-3</v>
      </c>
      <c r="D185" s="86">
        <v>0</v>
      </c>
      <c r="E185" s="86">
        <v>0</v>
      </c>
      <c r="F185" s="189">
        <v>1</v>
      </c>
    </row>
    <row r="186" spans="1:6" ht="14.1" customHeight="1">
      <c r="A186" s="243"/>
      <c r="B186" s="243"/>
      <c r="C186" s="87">
        <f ca="1">VLOOKUP($A185,'Orçamento Sintético'!$A:$H,8,0)</f>
        <v>2006.52</v>
      </c>
      <c r="D186" s="87">
        <f>ROUND($C186*D185,2)</f>
        <v>0</v>
      </c>
      <c r="E186" s="87">
        <f>ROUND($C186*E185,2)</f>
        <v>0</v>
      </c>
      <c r="F186" s="190">
        <f>ROUND($C186*F185,2)</f>
        <v>2006.52</v>
      </c>
    </row>
    <row r="187" spans="1:6" ht="14.1" customHeight="1">
      <c r="A187" s="243" t="s">
        <v>366</v>
      </c>
      <c r="B187" s="243" t="str">
        <f ca="1">VLOOKUP($A187,'Orçamento Sintético'!$A:$H,4,0)</f>
        <v>APLICAÇÃO MANUAL DE TINTA LÁTEX ACRÍLICA EM SUPERFÍCIES EXTERNAS DE SACADA DE EDIFÍCIOS DE MÚLTIPLOS PAVIMENTOS, DUAS DEMÃOS. AF_11/2016</v>
      </c>
      <c r="C187" s="86">
        <f ca="1">ROUND(C188/$F$308,4)</f>
        <v>1.9099999999999999E-2</v>
      </c>
      <c r="D187" s="189">
        <v>0.5</v>
      </c>
      <c r="E187" s="189">
        <v>0.5</v>
      </c>
      <c r="F187" s="86">
        <v>0</v>
      </c>
    </row>
    <row r="188" spans="1:6" ht="14.1" customHeight="1">
      <c r="A188" s="243"/>
      <c r="B188" s="243"/>
      <c r="C188" s="87">
        <f ca="1">VLOOKUP($A187,'Orçamento Sintético'!$A:$H,8,0)</f>
        <v>11290.08</v>
      </c>
      <c r="D188" s="190">
        <f>ROUND($C188*D187,2)</f>
        <v>5645.04</v>
      </c>
      <c r="E188" s="190">
        <f>ROUND($C188*E187,2)</f>
        <v>5645.04</v>
      </c>
      <c r="F188" s="87">
        <f>ROUND($C188*F187,2)</f>
        <v>0</v>
      </c>
    </row>
    <row r="189" spans="1:6" ht="14.1" customHeight="1">
      <c r="A189" s="243" t="s">
        <v>369</v>
      </c>
      <c r="B189" s="243" t="str">
        <f ca="1">VLOOKUP($A189,'Orçamento Sintético'!$A:$H,4,0)</f>
        <v>APLICAÇÃO MANUAL DE PINTURA COM TINTA LÁTEX ACRÍLICA EM TETO, DUAS DEMÃOS. AF_06/2014</v>
      </c>
      <c r="C189" s="86">
        <f ca="1">ROUND(C190/$F$308,4)</f>
        <v>1E-4</v>
      </c>
      <c r="D189" s="86">
        <v>0</v>
      </c>
      <c r="E189" s="86">
        <v>0</v>
      </c>
      <c r="F189" s="189">
        <v>1</v>
      </c>
    </row>
    <row r="190" spans="1:6" ht="14.1" customHeight="1">
      <c r="A190" s="243"/>
      <c r="B190" s="243"/>
      <c r="C190" s="87">
        <f ca="1">VLOOKUP($A189,'Orçamento Sintético'!$A:$H,8,0)</f>
        <v>65.92</v>
      </c>
      <c r="D190" s="87">
        <f>ROUND($C190*D189,2)</f>
        <v>0</v>
      </c>
      <c r="E190" s="87">
        <f>ROUND($C190*E189,2)</f>
        <v>0</v>
      </c>
      <c r="F190" s="190">
        <f>ROUND($C190*F189,2)</f>
        <v>65.92</v>
      </c>
    </row>
    <row r="191" spans="1:6" ht="14.1" customHeight="1">
      <c r="A191" s="243" t="s">
        <v>372</v>
      </c>
      <c r="B191" s="243" t="str">
        <f ca="1">VLOOKUP($A191,'Orçamento Sintético'!$A:$H,4,0)</f>
        <v>APLICAÇÃO DE FUNDO SELADOR ACRÍLICO EM PAREDES, UMA DEMÃO. AF_06/2014</v>
      </c>
      <c r="C191" s="86">
        <f ca="1">ROUND(C192/$F$308,4)</f>
        <v>1E-4</v>
      </c>
      <c r="D191" s="189">
        <v>0.2</v>
      </c>
      <c r="E191" s="189">
        <v>0.8</v>
      </c>
      <c r="F191" s="86">
        <v>0</v>
      </c>
    </row>
    <row r="192" spans="1:6" ht="14.1" customHeight="1">
      <c r="A192" s="243"/>
      <c r="B192" s="243"/>
      <c r="C192" s="87">
        <f ca="1">VLOOKUP($A191,'Orçamento Sintético'!$A:$H,8,0)</f>
        <v>78</v>
      </c>
      <c r="D192" s="190">
        <f>ROUND($C192*D191,2)</f>
        <v>15.6</v>
      </c>
      <c r="E192" s="190">
        <f>ROUND($C192*E191,2)</f>
        <v>62.4</v>
      </c>
      <c r="F192" s="87">
        <f>ROUND($C192*F191,2)</f>
        <v>0</v>
      </c>
    </row>
    <row r="193" spans="1:6" ht="14.1" customHeight="1">
      <c r="A193" s="239" t="s">
        <v>375</v>
      </c>
      <c r="B193" s="239" t="str">
        <f ca="1">VLOOKUP($A193,'Orçamento Sintético'!$A:$H,4,0)</f>
        <v>TINTA EPÓXI (SINALIZAÇÃO HORIZONTAL DE GARAGENS E ESTACIONAMENTOS)</v>
      </c>
      <c r="C193" s="191">
        <f ca="1">ROUND(C194/$F$308,4)</f>
        <v>8.9999999999999998E-4</v>
      </c>
      <c r="D193" s="192">
        <f>ROUND(D194/$C194,4)</f>
        <v>1</v>
      </c>
      <c r="E193" s="192">
        <f>ROUND(E194/$C194,4)</f>
        <v>0</v>
      </c>
      <c r="F193" s="192">
        <f>ROUND(F194/$C194,4)</f>
        <v>0</v>
      </c>
    </row>
    <row r="194" spans="1:6" ht="14.1" customHeight="1">
      <c r="A194" s="240"/>
      <c r="B194" s="240"/>
      <c r="C194" s="193">
        <f ca="1">VLOOKUP($A193,'Orçamento Sintético'!$A:$H,8,0)</f>
        <v>535.6</v>
      </c>
      <c r="D194" s="194">
        <f>D196+D198</f>
        <v>535.6</v>
      </c>
      <c r="E194" s="194">
        <f>E196+E198</f>
        <v>0</v>
      </c>
      <c r="F194" s="194">
        <f>F196+F198</f>
        <v>0</v>
      </c>
    </row>
    <row r="195" spans="1:6" ht="14.1" customHeight="1">
      <c r="A195" s="243" t="s">
        <v>645</v>
      </c>
      <c r="B195" s="243" t="str">
        <f ca="1">VLOOKUP($A195,'Orçamento Sintético'!$A:$H,4,0)</f>
        <v>PINTURA DE DEMARCAÇÃO DE VAGA COM TINTA ACRÍLICA, E = 10 CM, APLICAÇÃO MANUAL. AF_05/2021</v>
      </c>
      <c r="C195" s="86">
        <f ca="1">ROUND(C196/$F$308,4)</f>
        <v>2.9999999999999997E-4</v>
      </c>
      <c r="D195" s="189">
        <v>1</v>
      </c>
      <c r="E195" s="86">
        <v>0</v>
      </c>
      <c r="F195" s="86">
        <v>0</v>
      </c>
    </row>
    <row r="196" spans="1:6" ht="14.1" customHeight="1">
      <c r="A196" s="243"/>
      <c r="B196" s="243"/>
      <c r="C196" s="87">
        <f ca="1">VLOOKUP($A195,'Orçamento Sintético'!$A:$H,8,0)</f>
        <v>176.88</v>
      </c>
      <c r="D196" s="190">
        <f>ROUND($C196*D195,2)</f>
        <v>176.88</v>
      </c>
      <c r="E196" s="87">
        <f>ROUND($C196*E195,2)</f>
        <v>0</v>
      </c>
      <c r="F196" s="87">
        <f>ROUND($C196*F195,2)</f>
        <v>0</v>
      </c>
    </row>
    <row r="197" spans="1:6" ht="14.1" customHeight="1">
      <c r="A197" s="243" t="s">
        <v>646</v>
      </c>
      <c r="B197" s="243" t="str">
        <f ca="1">VLOOKUP($A197,'Orçamento Sintético'!$A:$H,4,0)</f>
        <v>Pintura de sinalização horizontal com tinta acrílica</v>
      </c>
      <c r="C197" s="86">
        <f ca="1">ROUND(C198/$F$308,4)</f>
        <v>5.9999999999999995E-4</v>
      </c>
      <c r="D197" s="189">
        <v>1</v>
      </c>
      <c r="E197" s="86">
        <v>0</v>
      </c>
      <c r="F197" s="86">
        <v>0</v>
      </c>
    </row>
    <row r="198" spans="1:6" ht="14.1" customHeight="1">
      <c r="A198" s="243"/>
      <c r="B198" s="243"/>
      <c r="C198" s="87">
        <f ca="1">VLOOKUP($A197,'Orçamento Sintético'!$A:$H,8,0)</f>
        <v>358.72</v>
      </c>
      <c r="D198" s="190">
        <f>ROUND($C198*D197,2)</f>
        <v>358.72</v>
      </c>
      <c r="E198" s="87">
        <f>ROUND($C198*E197,2)</f>
        <v>0</v>
      </c>
      <c r="F198" s="87">
        <f>ROUND($C198*F197,2)</f>
        <v>0</v>
      </c>
    </row>
    <row r="199" spans="1:6" ht="14.1" customHeight="1">
      <c r="A199" s="239" t="s">
        <v>381</v>
      </c>
      <c r="B199" s="239" t="str">
        <f ca="1">VLOOKUP($A199,'Orçamento Sintético'!$A:$H,4,0)</f>
        <v>TINTA ACRÍLICA PARA PISO NOVACOR</v>
      </c>
      <c r="C199" s="191">
        <f ca="1">ROUND(C200/$F$308,4)</f>
        <v>1.83E-2</v>
      </c>
      <c r="D199" s="192">
        <f>ROUND(D200/$C200,4)</f>
        <v>0.4</v>
      </c>
      <c r="E199" s="192">
        <f>ROUND(E200/$C200,4)</f>
        <v>0.6</v>
      </c>
      <c r="F199" s="192">
        <f>ROUND(F200/$C200,4)</f>
        <v>0</v>
      </c>
    </row>
    <row r="200" spans="1:6" ht="14.1" customHeight="1">
      <c r="A200" s="240"/>
      <c r="B200" s="240"/>
      <c r="C200" s="193">
        <f ca="1">VLOOKUP($A199,'Orçamento Sintético'!$A:$H,8,0)</f>
        <v>10811.2</v>
      </c>
      <c r="D200" s="194">
        <f>D202</f>
        <v>4324.4799999999996</v>
      </c>
      <c r="E200" s="194">
        <f>E202</f>
        <v>6486.72</v>
      </c>
      <c r="F200" s="194">
        <f>F202</f>
        <v>0</v>
      </c>
    </row>
    <row r="201" spans="1:6" ht="14.1" customHeight="1">
      <c r="A201" s="243" t="s">
        <v>383</v>
      </c>
      <c r="B201" s="243" t="str">
        <f ca="1">VLOOKUP($A201,'Orçamento Sintético'!$A:$H,4,0)</f>
        <v>PINTURA DE PISO COM TINTA ACRÍLICA, APLICAÇÃO MANUAL, 2 DEMÃOS, INCLUSO FUNDO PREPARADOR. AF_05/2021</v>
      </c>
      <c r="C201" s="86">
        <f ca="1">ROUND(C202/$F$308,4)</f>
        <v>1.83E-2</v>
      </c>
      <c r="D201" s="189">
        <v>0.4</v>
      </c>
      <c r="E201" s="189">
        <v>0.6</v>
      </c>
      <c r="F201" s="86">
        <v>0</v>
      </c>
    </row>
    <row r="202" spans="1:6" ht="14.1" customHeight="1">
      <c r="A202" s="243"/>
      <c r="B202" s="243"/>
      <c r="C202" s="87">
        <f ca="1">VLOOKUP($A201,'Orçamento Sintético'!$A:$H,8,0)</f>
        <v>10811.2</v>
      </c>
      <c r="D202" s="190">
        <f>ROUND($C202*D201,2)</f>
        <v>4324.4799999999996</v>
      </c>
      <c r="E202" s="190">
        <f>ROUND($C202*E201,2)</f>
        <v>6486.72</v>
      </c>
      <c r="F202" s="87">
        <f>ROUND($C202*F201,2)</f>
        <v>0</v>
      </c>
    </row>
    <row r="203" spans="1:6" ht="14.1" customHeight="1">
      <c r="A203" s="239" t="s">
        <v>386</v>
      </c>
      <c r="B203" s="239" t="str">
        <f ca="1">VLOOKUP($A203,'Orçamento Sintético'!$A:$H,4,0)</f>
        <v>TINTA ESMALTE SINTÉTICO</v>
      </c>
      <c r="C203" s="191">
        <f ca="1">ROUND(C204/$F$308,4)</f>
        <v>3.9100000000000003E-2</v>
      </c>
      <c r="D203" s="192">
        <f>ROUND(D204/$C204,4)</f>
        <v>0.81859999999999999</v>
      </c>
      <c r="E203" s="192">
        <f>ROUND(E204/$C204,4)</f>
        <v>0.18140000000000001</v>
      </c>
      <c r="F203" s="192">
        <f>ROUND(F204/$C204,4)</f>
        <v>0</v>
      </c>
    </row>
    <row r="204" spans="1:6" ht="14.1" customHeight="1">
      <c r="A204" s="240"/>
      <c r="B204" s="240"/>
      <c r="C204" s="193">
        <f ca="1">VLOOKUP($A203,'Orçamento Sintético'!$A:$H,8,0)</f>
        <v>23111.629999999997</v>
      </c>
      <c r="D204" s="194">
        <f>D206+D208+D210</f>
        <v>18918.449999999997</v>
      </c>
      <c r="E204" s="194">
        <f>E206+E208+E210</f>
        <v>4193.18</v>
      </c>
      <c r="F204" s="194">
        <f>F206+F208+F210</f>
        <v>0</v>
      </c>
    </row>
    <row r="205" spans="1:6" ht="16.5" customHeight="1">
      <c r="A205" s="243" t="s">
        <v>388</v>
      </c>
      <c r="B205" s="243" t="str">
        <f ca="1">VLOOKUP($A205,'Orçamento Sintético'!$A:$H,4,0)</f>
        <v>PINTURA COM TINTA ALQUÍDICA DE ACABAMENTO (ESMALTE SINTÉTICO ACETINADO) APLICADA A ROLO OU PINCEL SOBRE SUPERFÍCIES METÁLICAS (EXCETO PERFIL) EXECUTADO EM OBRA (02 DEMÃOS). AF_01/2020</v>
      </c>
      <c r="C205" s="86">
        <f ca="1">ROUND(C206/$F$308,4)</f>
        <v>2.58E-2</v>
      </c>
      <c r="D205" s="189">
        <v>0.8</v>
      </c>
      <c r="E205" s="189">
        <v>0.2</v>
      </c>
      <c r="F205" s="86">
        <v>0</v>
      </c>
    </row>
    <row r="206" spans="1:6" ht="17.25" customHeight="1">
      <c r="A206" s="243"/>
      <c r="B206" s="243"/>
      <c r="C206" s="87">
        <f ca="1">VLOOKUP($A205,'Orçamento Sintético'!$A:$H,8,0)</f>
        <v>15223</v>
      </c>
      <c r="D206" s="190">
        <f>ROUND($C206*D205,2)</f>
        <v>12178.4</v>
      </c>
      <c r="E206" s="190">
        <f>ROUND($C206*E205,2)</f>
        <v>3044.6</v>
      </c>
      <c r="F206" s="87">
        <f>ROUND($C206*F205,2)</f>
        <v>0</v>
      </c>
    </row>
    <row r="207" spans="1:6" ht="14.1" customHeight="1">
      <c r="A207" s="243" t="s">
        <v>391</v>
      </c>
      <c r="B207" s="243" t="str">
        <f ca="1">VLOOKUP($A207,'Orçamento Sintético'!$A:$H,4,0)</f>
        <v>LIXAMENTO MANUAL EM SUPERFÍCIES METÁLICAS EM OBRA. AF_01/2020</v>
      </c>
      <c r="C207" s="86">
        <f ca="1">ROUND(C208/$F$308,4)</f>
        <v>3.5999999999999999E-3</v>
      </c>
      <c r="D207" s="189">
        <v>1</v>
      </c>
      <c r="E207" s="86">
        <v>0</v>
      </c>
      <c r="F207" s="86">
        <v>0</v>
      </c>
    </row>
    <row r="208" spans="1:6" ht="14.1" customHeight="1">
      <c r="A208" s="243"/>
      <c r="B208" s="243"/>
      <c r="C208" s="87">
        <f ca="1">VLOOKUP($A207,'Orçamento Sintético'!$A:$H,8,0)</f>
        <v>2145.73</v>
      </c>
      <c r="D208" s="190">
        <f>ROUND($C208*D207,2)</f>
        <v>2145.73</v>
      </c>
      <c r="E208" s="87">
        <f>ROUND($C208*E207,2)</f>
        <v>0</v>
      </c>
      <c r="F208" s="87">
        <f>ROUND($C208*F207,2)</f>
        <v>0</v>
      </c>
    </row>
    <row r="209" spans="1:6" ht="14.1" customHeight="1">
      <c r="A209" s="243" t="s">
        <v>394</v>
      </c>
      <c r="B209" s="243" t="str">
        <f ca="1">VLOOKUP($A209,'Orçamento Sintético'!$A:$H,4,0)</f>
        <v>Copia da SINAPI (100722) - PINTURA COM FUNDO PREPARADOR SUPER GALVITE, APLICADA A ROLO OU PINCEL SOBRE SUPERFÍCIES METÁLICAS, EXECUTADO EM OBRA (POR DEMÃO)</v>
      </c>
      <c r="C209" s="86">
        <f ca="1">ROUND(C210/$F$308,4)</f>
        <v>9.7000000000000003E-3</v>
      </c>
      <c r="D209" s="189">
        <v>0.8</v>
      </c>
      <c r="E209" s="189">
        <v>0.2</v>
      </c>
      <c r="F209" s="86">
        <v>0</v>
      </c>
    </row>
    <row r="210" spans="1:6" ht="14.1" customHeight="1">
      <c r="A210" s="243"/>
      <c r="B210" s="243"/>
      <c r="C210" s="87">
        <f ca="1">VLOOKUP($A209,'Orçamento Sintético'!$A:$H,8,0)</f>
        <v>5742.9</v>
      </c>
      <c r="D210" s="190">
        <f>ROUND($C210*D209,2)</f>
        <v>4594.32</v>
      </c>
      <c r="E210" s="190">
        <f>ROUND($C210*E209,2)</f>
        <v>1148.58</v>
      </c>
      <c r="F210" s="87">
        <f>ROUND($C210*F209,2)</f>
        <v>0</v>
      </c>
    </row>
    <row r="211" spans="1:6" ht="14.1" customHeight="1">
      <c r="A211" s="239" t="s">
        <v>397</v>
      </c>
      <c r="B211" s="239" t="str">
        <f ca="1">VLOOKUP($A211,'Orçamento Sintético'!$A:$H,4,0)</f>
        <v>TEXTURA ACRÍLICA</v>
      </c>
      <c r="C211" s="191">
        <f ca="1">ROUND(C212/$F$308,4)</f>
        <v>1.1999999999999999E-3</v>
      </c>
      <c r="D211" s="192">
        <f>ROUND(D212/$C212,4)</f>
        <v>1</v>
      </c>
      <c r="E211" s="192">
        <f>ROUND(E212/$C212,4)</f>
        <v>0</v>
      </c>
      <c r="F211" s="192">
        <f>ROUND(F212/$C212,4)</f>
        <v>0</v>
      </c>
    </row>
    <row r="212" spans="1:6" ht="14.1" customHeight="1">
      <c r="A212" s="240"/>
      <c r="B212" s="240"/>
      <c r="C212" s="193">
        <f ca="1">VLOOKUP($A211,'Orçamento Sintético'!$A:$H,8,0)</f>
        <v>698.19</v>
      </c>
      <c r="D212" s="194">
        <f>D214</f>
        <v>698.19</v>
      </c>
      <c r="E212" s="194">
        <f>E214</f>
        <v>0</v>
      </c>
      <c r="F212" s="194">
        <f>F214</f>
        <v>0</v>
      </c>
    </row>
    <row r="213" spans="1:6" ht="17.25" customHeight="1">
      <c r="A213" s="243" t="s">
        <v>399</v>
      </c>
      <c r="B213" s="243" t="str">
        <f ca="1">VLOOKUP($A213,'Orçamento Sintético'!$A:$H,4,0)</f>
        <v>APLICAÇÃO MANUAL DE PINTURA COM TINTA TEXTURIZADA ACRÍLICA EM PANOS CEGOS DE FACHADA (SEM PRESENÇA DE VÃOS) DE EDIFÍCIOS DE MÚLTIPLOS PAVIMENTOS, UMA COR. AF_06/2014</v>
      </c>
      <c r="C213" s="86">
        <f ca="1">ROUND(C214/$F$308,4)</f>
        <v>1.1999999999999999E-3</v>
      </c>
      <c r="D213" s="189">
        <v>1</v>
      </c>
      <c r="E213" s="86">
        <v>0</v>
      </c>
      <c r="F213" s="86">
        <v>0</v>
      </c>
    </row>
    <row r="214" spans="1:6" ht="17.25" customHeight="1">
      <c r="A214" s="243"/>
      <c r="B214" s="243"/>
      <c r="C214" s="87">
        <f ca="1">VLOOKUP($A213,'Orçamento Sintético'!$A:$H,8,0)</f>
        <v>698.19</v>
      </c>
      <c r="D214" s="190">
        <f>ROUND($C214*D213,2)</f>
        <v>698.19</v>
      </c>
      <c r="E214" s="87">
        <f>ROUND($C214*E213,2)</f>
        <v>0</v>
      </c>
      <c r="F214" s="87">
        <f>ROUND($C214*F213,2)</f>
        <v>0</v>
      </c>
    </row>
    <row r="215" spans="1:6" ht="14.1" customHeight="1">
      <c r="A215" s="239" t="s">
        <v>402</v>
      </c>
      <c r="B215" s="239" t="str">
        <f ca="1">VLOOKUP($A215,'Orçamento Sintético'!$A:$H,4,0)</f>
        <v>IMPERMEABILIZAÇÕES E TRATAMENTOS</v>
      </c>
      <c r="C215" s="188">
        <f ca="1">ROUND(C216/$F$308,4)</f>
        <v>5.9999999999999995E-4</v>
      </c>
      <c r="D215" s="188">
        <f>ROUND(D216/$C216,4)</f>
        <v>1</v>
      </c>
      <c r="E215" s="186">
        <f>ROUND(E216/$C216,4)</f>
        <v>0</v>
      </c>
      <c r="F215" s="186">
        <f>ROUND(F216/$C216,4)</f>
        <v>0</v>
      </c>
    </row>
    <row r="216" spans="1:6" ht="14.1" customHeight="1">
      <c r="A216" s="240"/>
      <c r="B216" s="240"/>
      <c r="C216" s="187">
        <f ca="1">VLOOKUP($A215,'Orçamento Sintético'!$A:$H,8,0)</f>
        <v>360.63</v>
      </c>
      <c r="D216" s="187">
        <f>D218</f>
        <v>360.63</v>
      </c>
      <c r="E216" s="187">
        <f>E218</f>
        <v>0</v>
      </c>
      <c r="F216" s="187">
        <f>F218</f>
        <v>0</v>
      </c>
    </row>
    <row r="217" spans="1:6" ht="14.1" customHeight="1">
      <c r="A217" s="239" t="s">
        <v>404</v>
      </c>
      <c r="B217" s="239" t="str">
        <f ca="1">VLOOKUP($A217,'Orçamento Sintético'!$A:$H,4,0)</f>
        <v>MANTA ASFÁLTICA 4MM</v>
      </c>
      <c r="C217" s="191">
        <f ca="1">ROUND(C218/$F$308,4)</f>
        <v>5.9999999999999995E-4</v>
      </c>
      <c r="D217" s="191">
        <f>ROUND(D218/$C218,4)</f>
        <v>1</v>
      </c>
      <c r="E217" s="191">
        <f>ROUND(E218/$C218,4)</f>
        <v>0</v>
      </c>
      <c r="F217" s="191">
        <f>ROUND(F218/$C218,4)</f>
        <v>0</v>
      </c>
    </row>
    <row r="218" spans="1:6" ht="14.1" customHeight="1">
      <c r="A218" s="240"/>
      <c r="B218" s="240"/>
      <c r="C218" s="187">
        <f ca="1">VLOOKUP($A217,'Orçamento Sintético'!$A:$H,8,0)</f>
        <v>360.63</v>
      </c>
      <c r="D218" s="187">
        <f>D220</f>
        <v>360.63</v>
      </c>
      <c r="E218" s="187">
        <f>E220</f>
        <v>0</v>
      </c>
      <c r="F218" s="187">
        <f>F220</f>
        <v>0</v>
      </c>
    </row>
    <row r="219" spans="1:6" ht="14.1" customHeight="1">
      <c r="A219" s="243" t="s">
        <v>406</v>
      </c>
      <c r="B219" s="243" t="str">
        <f ca="1">VLOOKUP($A219,'Orçamento Sintético'!$A:$H,4,0)</f>
        <v>Copia da SINAPI (98546) - Impermeabilização de superfície com manta asfáltica (com polímeros elastoméricos), e=4mm, ref. Torodin Extra, colada com asfalto derretido</v>
      </c>
      <c r="C219" s="86">
        <f ca="1">ROUND(C220/$F$308,4)</f>
        <v>5.9999999999999995E-4</v>
      </c>
      <c r="D219" s="189">
        <v>1</v>
      </c>
      <c r="E219" s="86">
        <v>0</v>
      </c>
      <c r="F219" s="86">
        <v>0</v>
      </c>
    </row>
    <row r="220" spans="1:6" ht="14.1" customHeight="1">
      <c r="A220" s="243"/>
      <c r="B220" s="243"/>
      <c r="C220" s="87">
        <f ca="1">VLOOKUP($A219,'Orçamento Sintético'!$A:$H,8,0)</f>
        <v>360.63</v>
      </c>
      <c r="D220" s="190">
        <f>ROUND($C220*D219,2)</f>
        <v>360.63</v>
      </c>
      <c r="E220" s="87">
        <f>ROUND($C220*E219,2)</f>
        <v>0</v>
      </c>
      <c r="F220" s="87">
        <f>ROUND($C220*F219,2)</f>
        <v>0</v>
      </c>
    </row>
    <row r="221" spans="1:6" ht="14.1" customHeight="1">
      <c r="A221" s="239" t="s">
        <v>409</v>
      </c>
      <c r="B221" s="239" t="str">
        <f ca="1">VLOOKUP($A221,'Orçamento Sintético'!$A:$H,4,0)</f>
        <v>ACABAMENTOS E ARREMATES</v>
      </c>
      <c r="C221" s="188">
        <f ca="1">ROUND(C222/$F$308,4)</f>
        <v>3.3700000000000001E-2</v>
      </c>
      <c r="D221" s="188">
        <f>ROUND(D222/$C222,4)</f>
        <v>0.47810000000000002</v>
      </c>
      <c r="E221" s="186">
        <f>ROUND(E222/$C222,4)</f>
        <v>0.52190000000000003</v>
      </c>
      <c r="F221" s="186">
        <f>ROUND(F222/$C222,4)</f>
        <v>0</v>
      </c>
    </row>
    <row r="222" spans="1:6" ht="14.1" customHeight="1">
      <c r="A222" s="240"/>
      <c r="B222" s="240"/>
      <c r="C222" s="187">
        <f ca="1">VLOOKUP($A221,'Orçamento Sintético'!$A:$H,8,0)</f>
        <v>19882.12</v>
      </c>
      <c r="D222" s="187">
        <f>D224+D230</f>
        <v>9505.58</v>
      </c>
      <c r="E222" s="187">
        <f>E224+E230</f>
        <v>10376.540000000001</v>
      </c>
      <c r="F222" s="187">
        <f>F224+F230</f>
        <v>0</v>
      </c>
    </row>
    <row r="223" spans="1:6" ht="14.1" customHeight="1">
      <c r="A223" s="239" t="s">
        <v>411</v>
      </c>
      <c r="B223" s="239" t="str">
        <f ca="1">VLOOKUP($A223,'Orçamento Sintético'!$A:$H,4,0)</f>
        <v>PEITORIS</v>
      </c>
      <c r="C223" s="191">
        <f ca="1">ROUND(C224/$F$308,4)</f>
        <v>2.6800000000000001E-2</v>
      </c>
      <c r="D223" s="191">
        <f>ROUND(D224/$C224,4)</f>
        <v>0.6</v>
      </c>
      <c r="E223" s="191">
        <f>ROUND(E224/$C224,4)</f>
        <v>0.4</v>
      </c>
      <c r="F223" s="191">
        <f>ROUND(F224/$C224,4)</f>
        <v>0</v>
      </c>
    </row>
    <row r="224" spans="1:6" ht="14.1" customHeight="1">
      <c r="A224" s="240"/>
      <c r="B224" s="240"/>
      <c r="C224" s="187">
        <f ca="1">VLOOKUP($A223,'Orçamento Sintético'!$A:$H,8,0)</f>
        <v>15842.64</v>
      </c>
      <c r="D224" s="187">
        <f>D226</f>
        <v>9505.58</v>
      </c>
      <c r="E224" s="187">
        <f>E226</f>
        <v>6337.06</v>
      </c>
      <c r="F224" s="187">
        <f>F226</f>
        <v>0</v>
      </c>
    </row>
    <row r="225" spans="1:6" ht="14.1" customHeight="1">
      <c r="A225" s="239" t="s">
        <v>413</v>
      </c>
      <c r="B225" s="239" t="str">
        <f ca="1">VLOOKUP($A225,'Orçamento Sintético'!$A:$H,4,0)</f>
        <v>GRANITO</v>
      </c>
      <c r="C225" s="191">
        <f ca="1">ROUND(C226/$F$308,4)</f>
        <v>2.6800000000000001E-2</v>
      </c>
      <c r="D225" s="192">
        <f>ROUND(D226/$C226,4)</f>
        <v>0.6</v>
      </c>
      <c r="E225" s="192">
        <f>ROUND(E226/$C226,4)</f>
        <v>0.4</v>
      </c>
      <c r="F225" s="192">
        <f>ROUND(F226/$C226,4)</f>
        <v>0</v>
      </c>
    </row>
    <row r="226" spans="1:6" ht="14.1" customHeight="1">
      <c r="A226" s="240"/>
      <c r="B226" s="240"/>
      <c r="C226" s="193">
        <f ca="1">VLOOKUP($A225,'Orçamento Sintético'!$A:$H,8,0)</f>
        <v>15842.64</v>
      </c>
      <c r="D226" s="194">
        <f>D228</f>
        <v>9505.58</v>
      </c>
      <c r="E226" s="194">
        <f>E228</f>
        <v>6337.06</v>
      </c>
      <c r="F226" s="194">
        <f>F228</f>
        <v>0</v>
      </c>
    </row>
    <row r="227" spans="1:6" ht="14.1" customHeight="1">
      <c r="A227" s="243" t="s">
        <v>415</v>
      </c>
      <c r="B227" s="243" t="str">
        <f ca="1">VLOOKUP($A227,'Orçamento Sintético'!$A:$H,4,0)</f>
        <v>Baseado em SINAPI (101965) - Peitoril em granito polido Samoa, largura 31cm, e= 2cm, com friso pingadeira dos dois lados</v>
      </c>
      <c r="C227" s="86">
        <f ca="1">ROUND(C228/$F$308,4)</f>
        <v>2.6800000000000001E-2</v>
      </c>
      <c r="D227" s="189">
        <v>0.6</v>
      </c>
      <c r="E227" s="189">
        <v>0.4</v>
      </c>
      <c r="F227" s="86">
        <v>0</v>
      </c>
    </row>
    <row r="228" spans="1:6" ht="14.1" customHeight="1">
      <c r="A228" s="243"/>
      <c r="B228" s="243"/>
      <c r="C228" s="87">
        <f ca="1">VLOOKUP($A227,'Orçamento Sintético'!$A:$H,8,0)</f>
        <v>15842.64</v>
      </c>
      <c r="D228" s="190">
        <f>ROUND($C228*D227,2)</f>
        <v>9505.58</v>
      </c>
      <c r="E228" s="190">
        <f>ROUND($C228*E227,2)</f>
        <v>6337.06</v>
      </c>
      <c r="F228" s="87">
        <f>ROUND($C228*F227,2)</f>
        <v>0</v>
      </c>
    </row>
    <row r="229" spans="1:6" ht="14.1" customHeight="1">
      <c r="A229" s="239" t="s">
        <v>418</v>
      </c>
      <c r="B229" s="239" t="str">
        <f ca="1">VLOOKUP($A229,'Orçamento Sintético'!$A:$H,4,0)</f>
        <v>RUFOS</v>
      </c>
      <c r="C229" s="191">
        <f ca="1">ROUND(C230/$F$308,4)</f>
        <v>6.7999999999999996E-3</v>
      </c>
      <c r="D229" s="191">
        <f>ROUND(D230/$C230,4)</f>
        <v>0</v>
      </c>
      <c r="E229" s="191">
        <f>ROUND(E230/$C230,4)</f>
        <v>1</v>
      </c>
      <c r="F229" s="191">
        <f>ROUND(F230/$C230,4)</f>
        <v>0</v>
      </c>
    </row>
    <row r="230" spans="1:6" ht="14.1" customHeight="1">
      <c r="A230" s="240"/>
      <c r="B230" s="240"/>
      <c r="C230" s="187">
        <f ca="1">VLOOKUP($A229,'Orçamento Sintético'!$A:$H,8,0)</f>
        <v>4039.48</v>
      </c>
      <c r="D230" s="187">
        <f>D232</f>
        <v>0</v>
      </c>
      <c r="E230" s="187">
        <f>E232</f>
        <v>4039.48</v>
      </c>
      <c r="F230" s="187">
        <f>F232</f>
        <v>0</v>
      </c>
    </row>
    <row r="231" spans="1:6" ht="14.1" customHeight="1">
      <c r="A231" s="239" t="s">
        <v>420</v>
      </c>
      <c r="B231" s="239" t="str">
        <f ca="1">VLOOKUP($A231,'Orçamento Sintético'!$A:$H,4,0)</f>
        <v>METÁLICOS</v>
      </c>
      <c r="C231" s="191">
        <f ca="1">ROUND(C232/$F$308,4)</f>
        <v>6.7999999999999996E-3</v>
      </c>
      <c r="D231" s="192">
        <f>ROUND(D232/$C232,4)</f>
        <v>0</v>
      </c>
      <c r="E231" s="192">
        <f>ROUND(E232/$C232,4)</f>
        <v>1</v>
      </c>
      <c r="F231" s="192">
        <f>ROUND(F232/$C232,4)</f>
        <v>0</v>
      </c>
    </row>
    <row r="232" spans="1:6" ht="14.1" customHeight="1">
      <c r="A232" s="240"/>
      <c r="B232" s="240"/>
      <c r="C232" s="193">
        <f ca="1">VLOOKUP($A231,'Orçamento Sintético'!$A:$H,8,0)</f>
        <v>4039.48</v>
      </c>
      <c r="D232" s="194">
        <f>D234</f>
        <v>0</v>
      </c>
      <c r="E232" s="194">
        <f>E234</f>
        <v>4039.48</v>
      </c>
      <c r="F232" s="194">
        <f>F234</f>
        <v>0</v>
      </c>
    </row>
    <row r="233" spans="1:6" ht="14.1" customHeight="1">
      <c r="A233" s="243" t="s">
        <v>422</v>
      </c>
      <c r="B233" s="243" t="str">
        <f ca="1">VLOOKUP($A233,'Orçamento Sintético'!$A:$H,4,0)</f>
        <v>Cópia da Sinapi (100327) - Rufo externo/interno em chapa de aço galvanizado número 24, corte de variável, incluso içamento</v>
      </c>
      <c r="C233" s="86">
        <f ca="1">ROUND(C234/$F$308,4)</f>
        <v>6.7999999999999996E-3</v>
      </c>
      <c r="D233" s="86">
        <v>0</v>
      </c>
      <c r="E233" s="189">
        <v>1</v>
      </c>
      <c r="F233" s="86">
        <v>0</v>
      </c>
    </row>
    <row r="234" spans="1:6" ht="14.1" customHeight="1">
      <c r="A234" s="243"/>
      <c r="B234" s="243"/>
      <c r="C234" s="87">
        <f ca="1">VLOOKUP($A233,'Orçamento Sintético'!$A:$H,8,0)</f>
        <v>4039.48</v>
      </c>
      <c r="D234" s="87">
        <f>ROUND($C234*D233,2)</f>
        <v>0</v>
      </c>
      <c r="E234" s="190">
        <f>ROUND($C234*E233,2)</f>
        <v>4039.48</v>
      </c>
      <c r="F234" s="87">
        <f>ROUND($C234*F233,2)</f>
        <v>0</v>
      </c>
    </row>
    <row r="235" spans="1:6" ht="14.1" customHeight="1">
      <c r="A235" s="239" t="s">
        <v>425</v>
      </c>
      <c r="B235" s="239" t="str">
        <f ca="1">VLOOKUP($A235,'Orçamento Sintético'!$A:$H,4,0)</f>
        <v>EQUIPAMENTOS E ACESSÓRIOS</v>
      </c>
      <c r="C235" s="188">
        <f ca="1">ROUND(C236/$F$308,4)</f>
        <v>5.3100000000000001E-2</v>
      </c>
      <c r="D235" s="188">
        <f>ROUND(D236/$C236,4)</f>
        <v>0.1913</v>
      </c>
      <c r="E235" s="186">
        <f>ROUND(E236/$C236,4)</f>
        <v>0.80869999999999997</v>
      </c>
      <c r="F235" s="186">
        <f>ROUND(F236/$C236,4)</f>
        <v>0</v>
      </c>
    </row>
    <row r="236" spans="1:6" ht="14.1" customHeight="1">
      <c r="A236" s="240"/>
      <c r="B236" s="240"/>
      <c r="C236" s="187">
        <f ca="1">VLOOKUP($A235,'Orçamento Sintético'!$A:$H,8,0)</f>
        <v>31387.779999999995</v>
      </c>
      <c r="D236" s="187">
        <f>D238+D244+D254+D260</f>
        <v>6005.5</v>
      </c>
      <c r="E236" s="187">
        <f>E238+E244+E254+E260</f>
        <v>25382.28</v>
      </c>
      <c r="F236" s="187">
        <f>F238+F244+F254+F260</f>
        <v>0</v>
      </c>
    </row>
    <row r="237" spans="1:6" ht="14.1" customHeight="1">
      <c r="A237" s="239" t="s">
        <v>427</v>
      </c>
      <c r="B237" s="239" t="str">
        <f ca="1">VLOOKUP($A237,'Orçamento Sintético'!$A:$H,4,0)</f>
        <v>BRISES</v>
      </c>
      <c r="C237" s="191">
        <f ca="1">ROUND(C238/$F$308,4)</f>
        <v>4.2999999999999997E-2</v>
      </c>
      <c r="D237" s="191">
        <f>ROUND(D238/$C238,4)</f>
        <v>0</v>
      </c>
      <c r="E237" s="191">
        <f>ROUND(E238/$C238,4)</f>
        <v>1</v>
      </c>
      <c r="F237" s="191">
        <f>ROUND(F238/$C238,4)</f>
        <v>0</v>
      </c>
    </row>
    <row r="238" spans="1:6" ht="14.1" customHeight="1">
      <c r="A238" s="240"/>
      <c r="B238" s="240"/>
      <c r="C238" s="187">
        <f ca="1">VLOOKUP($A237,'Orçamento Sintético'!$A:$H,8,0)</f>
        <v>25382.28</v>
      </c>
      <c r="D238" s="187">
        <f>D240</f>
        <v>0</v>
      </c>
      <c r="E238" s="187">
        <f>E240</f>
        <v>25382.28</v>
      </c>
      <c r="F238" s="187">
        <f>F240</f>
        <v>0</v>
      </c>
    </row>
    <row r="239" spans="1:6" ht="14.1" customHeight="1">
      <c r="A239" s="239" t="s">
        <v>429</v>
      </c>
      <c r="B239" s="239" t="str">
        <f ca="1">VLOOKUP($A239,'Orçamento Sintético'!$A:$H,4,0)</f>
        <v>METÁLICOS</v>
      </c>
      <c r="C239" s="191">
        <f ca="1">ROUND(C240/$F$308,4)</f>
        <v>4.2999999999999997E-2</v>
      </c>
      <c r="D239" s="192">
        <f>ROUND(D240/$C240,4)</f>
        <v>0</v>
      </c>
      <c r="E239" s="192">
        <f>ROUND(E240/$C240,4)</f>
        <v>1</v>
      </c>
      <c r="F239" s="192">
        <f>ROUND(F240/$C240,4)</f>
        <v>0</v>
      </c>
    </row>
    <row r="240" spans="1:6" ht="14.1" customHeight="1">
      <c r="A240" s="240"/>
      <c r="B240" s="240"/>
      <c r="C240" s="193">
        <f ca="1">VLOOKUP($A239,'Orçamento Sintético'!$A:$H,8,0)</f>
        <v>25382.28</v>
      </c>
      <c r="D240" s="194">
        <f>D242</f>
        <v>0</v>
      </c>
      <c r="E240" s="194">
        <f>E242</f>
        <v>25382.28</v>
      </c>
      <c r="F240" s="194">
        <f>F242</f>
        <v>0</v>
      </c>
    </row>
    <row r="241" spans="1:6" ht="14.1" customHeight="1">
      <c r="A241" s="243" t="s">
        <v>430</v>
      </c>
      <c r="B241" s="243" t="str">
        <f ca="1">VLOOKUP($A241,'Orçamento Sintético'!$A:$H,4,0)</f>
        <v>Copia da SBC (112690) - Recolocação de Brise</v>
      </c>
      <c r="C241" s="86">
        <f ca="1">ROUND(C242/$F$308,4)</f>
        <v>4.2999999999999997E-2</v>
      </c>
      <c r="D241" s="86">
        <v>0</v>
      </c>
      <c r="E241" s="189">
        <v>1</v>
      </c>
      <c r="F241" s="86">
        <v>0</v>
      </c>
    </row>
    <row r="242" spans="1:6" ht="14.1" customHeight="1">
      <c r="A242" s="243"/>
      <c r="B242" s="243"/>
      <c r="C242" s="87">
        <f ca="1">VLOOKUP($A241,'Orçamento Sintético'!$A:$H,8,0)</f>
        <v>25382.28</v>
      </c>
      <c r="D242" s="87">
        <f>ROUND($C242*D241,2)</f>
        <v>0</v>
      </c>
      <c r="E242" s="190">
        <f>ROUND($C242*E241,2)</f>
        <v>25382.28</v>
      </c>
      <c r="F242" s="87">
        <f>ROUND($C242*F241,2)</f>
        <v>0</v>
      </c>
    </row>
    <row r="243" spans="1:6" ht="14.1" customHeight="1">
      <c r="A243" s="239" t="s">
        <v>433</v>
      </c>
      <c r="B243" s="239" t="str">
        <f ca="1">VLOOKUP($A243,'Orçamento Sintético'!$A:$H,4,0)</f>
        <v>CORRIMÃOS</v>
      </c>
      <c r="C243" s="191">
        <f ca="1">ROUND(C244/$F$308,4)</f>
        <v>8.3000000000000001E-3</v>
      </c>
      <c r="D243" s="191">
        <f>ROUND(D244/$C244,4)</f>
        <v>1</v>
      </c>
      <c r="E243" s="191">
        <f>ROUND(E244/$C244,4)</f>
        <v>0</v>
      </c>
      <c r="F243" s="191">
        <f>ROUND(F244/$C244,4)</f>
        <v>0</v>
      </c>
    </row>
    <row r="244" spans="1:6" ht="14.1" customHeight="1">
      <c r="A244" s="240"/>
      <c r="B244" s="240"/>
      <c r="C244" s="187">
        <f ca="1">VLOOKUP($A243,'Orçamento Sintético'!$A:$H,8,0)</f>
        <v>4887.46</v>
      </c>
      <c r="D244" s="187">
        <f>D246</f>
        <v>4887.46</v>
      </c>
      <c r="E244" s="187">
        <f>E246</f>
        <v>0</v>
      </c>
      <c r="F244" s="187">
        <f>F246</f>
        <v>0</v>
      </c>
    </row>
    <row r="245" spans="1:6" ht="14.1" customHeight="1">
      <c r="A245" s="239" t="s">
        <v>435</v>
      </c>
      <c r="B245" s="239" t="str">
        <f ca="1">VLOOKUP($A245,'Orçamento Sintético'!$A:$H,4,0)</f>
        <v>TUBO DE AÇO INDUSTRIAL</v>
      </c>
      <c r="C245" s="191">
        <f ca="1">ROUND(C246/$F$308,4)</f>
        <v>8.3000000000000001E-3</v>
      </c>
      <c r="D245" s="192">
        <f>ROUND(D246/$C246,4)</f>
        <v>1</v>
      </c>
      <c r="E245" s="192">
        <f>ROUND(E246/$C246,4)</f>
        <v>0</v>
      </c>
      <c r="F245" s="192">
        <f>ROUND(F246/$C246,4)</f>
        <v>0</v>
      </c>
    </row>
    <row r="246" spans="1:6" ht="14.1" customHeight="1">
      <c r="A246" s="240"/>
      <c r="B246" s="240"/>
      <c r="C246" s="193">
        <f ca="1">VLOOKUP($A245,'Orçamento Sintético'!$A:$H,8,0)</f>
        <v>4887.46</v>
      </c>
      <c r="D246" s="194">
        <f>D248+D250+D252</f>
        <v>4887.46</v>
      </c>
      <c r="E246" s="194">
        <f>E248+E250+E252</f>
        <v>0</v>
      </c>
      <c r="F246" s="194">
        <f>F248+F250+F252</f>
        <v>0</v>
      </c>
    </row>
    <row r="247" spans="1:6" ht="14.1" customHeight="1">
      <c r="A247" s="243" t="s">
        <v>437</v>
      </c>
      <c r="B247" s="243" t="str">
        <f ca="1">VLOOKUP($A247,'Orçamento Sintético'!$A:$H,4,0)</f>
        <v>Corrimão duplo de Ø 1.1/2" (38,1mm) em tubo de aço industrial, para pintura esmalte, fixado em piso</v>
      </c>
      <c r="C247" s="86">
        <f ca="1">ROUND(C248/$F$308,4)</f>
        <v>5.5999999999999999E-3</v>
      </c>
      <c r="D247" s="189">
        <v>1</v>
      </c>
      <c r="E247" s="86">
        <v>0</v>
      </c>
      <c r="F247" s="86">
        <v>0</v>
      </c>
    </row>
    <row r="248" spans="1:6" ht="14.1" customHeight="1">
      <c r="A248" s="243"/>
      <c r="B248" s="243"/>
      <c r="C248" s="87">
        <f ca="1">VLOOKUP($A247,'Orçamento Sintético'!$A:$H,8,0)</f>
        <v>3302.08</v>
      </c>
      <c r="D248" s="190">
        <f>ROUND($C248*D247,2)</f>
        <v>3302.08</v>
      </c>
      <c r="E248" s="87">
        <f>ROUND($C248*E247,2)</f>
        <v>0</v>
      </c>
      <c r="F248" s="87">
        <f>ROUND($C248*F247,2)</f>
        <v>0</v>
      </c>
    </row>
    <row r="249" spans="1:6" ht="14.1" customHeight="1">
      <c r="A249" s="243" t="s">
        <v>440</v>
      </c>
      <c r="B249" s="243" t="str">
        <f ca="1">VLOOKUP($A249,'Orçamento Sintético'!$A:$H,4,0)</f>
        <v>Corrimão duplo de Ø 1.1/2" (38,1mm) em tubo de aço industrial, para pintura esmalte. Fixado em alvenaria ou guarda-corpo</v>
      </c>
      <c r="C249" s="86">
        <f ca="1">ROUND(C250/$F$308,4)</f>
        <v>2.3999999999999998E-3</v>
      </c>
      <c r="D249" s="189">
        <v>1</v>
      </c>
      <c r="E249" s="86">
        <v>0</v>
      </c>
      <c r="F249" s="86">
        <v>0</v>
      </c>
    </row>
    <row r="250" spans="1:6" ht="14.1" customHeight="1">
      <c r="A250" s="243"/>
      <c r="B250" s="243"/>
      <c r="C250" s="87">
        <f ca="1">VLOOKUP($A249,'Orçamento Sintético'!$A:$H,8,0)</f>
        <v>1404.99</v>
      </c>
      <c r="D250" s="190">
        <f>ROUND($C250*D249,2)</f>
        <v>1404.99</v>
      </c>
      <c r="E250" s="87">
        <f>ROUND($C250*E249,2)</f>
        <v>0</v>
      </c>
      <c r="F250" s="87">
        <f>ROUND($C250*F249,2)</f>
        <v>0</v>
      </c>
    </row>
    <row r="251" spans="1:6" ht="14.1" customHeight="1">
      <c r="A251" s="243" t="s">
        <v>443</v>
      </c>
      <c r="B251" s="243" t="str">
        <f ca="1">VLOOKUP($A251,'Orçamento Sintético'!$A:$H,4,0)</f>
        <v>Curva (prolongamento) para corrimão duplo de Ø 1.1/2" (38,1mm) em tubo de aço industrial, para pintura esmalte</v>
      </c>
      <c r="C251" s="86">
        <f ca="1">ROUND(C252/$F$308,4)</f>
        <v>2.9999999999999997E-4</v>
      </c>
      <c r="D251" s="189">
        <v>1</v>
      </c>
      <c r="E251" s="86">
        <v>0</v>
      </c>
      <c r="F251" s="86">
        <v>0</v>
      </c>
    </row>
    <row r="252" spans="1:6" ht="14.1" customHeight="1">
      <c r="A252" s="243"/>
      <c r="B252" s="243"/>
      <c r="C252" s="87">
        <f ca="1">VLOOKUP($A251,'Orçamento Sintético'!$A:$H,8,0)</f>
        <v>180.39</v>
      </c>
      <c r="D252" s="190">
        <f>ROUND($C252*D251,2)</f>
        <v>180.39</v>
      </c>
      <c r="E252" s="87">
        <f>ROUND($C252*E251,2)</f>
        <v>0</v>
      </c>
      <c r="F252" s="87">
        <f>ROUND($C252*F251,2)</f>
        <v>0</v>
      </c>
    </row>
    <row r="253" spans="1:6" ht="14.1" customHeight="1">
      <c r="A253" s="239" t="s">
        <v>446</v>
      </c>
      <c r="B253" s="239" t="str">
        <f ca="1">VLOOKUP($A253,'Orçamento Sintético'!$A:$H,4,0)</f>
        <v>BARRAS DE APOIO</v>
      </c>
      <c r="C253" s="191">
        <f ca="1">ROUND(C254/$F$308,4)</f>
        <v>5.0000000000000001E-4</v>
      </c>
      <c r="D253" s="191">
        <f>ROUND(D254/$C254,4)</f>
        <v>1</v>
      </c>
      <c r="E253" s="191">
        <f>ROUND(E254/$C254,4)</f>
        <v>0</v>
      </c>
      <c r="F253" s="191">
        <f>ROUND(F254/$C254,4)</f>
        <v>0</v>
      </c>
    </row>
    <row r="254" spans="1:6" ht="14.1" customHeight="1">
      <c r="A254" s="240"/>
      <c r="B254" s="240"/>
      <c r="C254" s="187">
        <f ca="1">VLOOKUP($A253,'Orçamento Sintético'!$A:$H,8,0)</f>
        <v>272.94</v>
      </c>
      <c r="D254" s="187">
        <f>D256</f>
        <v>272.94</v>
      </c>
      <c r="E254" s="187">
        <f>E256</f>
        <v>0</v>
      </c>
      <c r="F254" s="187">
        <f>F256</f>
        <v>0</v>
      </c>
    </row>
    <row r="255" spans="1:6" ht="14.1" customHeight="1">
      <c r="A255" s="239" t="s">
        <v>448</v>
      </c>
      <c r="B255" s="239" t="str">
        <f ca="1">VLOOKUP($A255,'Orçamento Sintético'!$A:$H,4,0)</f>
        <v>TUBO DE AÇO INDUSTRIAL</v>
      </c>
      <c r="C255" s="191">
        <f ca="1">ROUND(C256/$F$308,4)</f>
        <v>5.0000000000000001E-4</v>
      </c>
      <c r="D255" s="192">
        <f>ROUND(D256/$C256,4)</f>
        <v>1</v>
      </c>
      <c r="E255" s="192">
        <f>ROUND(E256/$C256,4)</f>
        <v>0</v>
      </c>
      <c r="F255" s="192">
        <f>ROUND(F256/$C256,4)</f>
        <v>0</v>
      </c>
    </row>
    <row r="256" spans="1:6" ht="14.1" customHeight="1">
      <c r="A256" s="240"/>
      <c r="B256" s="240"/>
      <c r="C256" s="193">
        <f ca="1">VLOOKUP($A255,'Orçamento Sintético'!$A:$H,8,0)</f>
        <v>272.94</v>
      </c>
      <c r="D256" s="194">
        <f>D258</f>
        <v>272.94</v>
      </c>
      <c r="E256" s="194">
        <f>E258</f>
        <v>0</v>
      </c>
      <c r="F256" s="194">
        <f>F258</f>
        <v>0</v>
      </c>
    </row>
    <row r="257" spans="1:6" ht="14.1" customHeight="1">
      <c r="A257" s="243" t="s">
        <v>449</v>
      </c>
      <c r="B257" s="243" t="str">
        <f ca="1">VLOOKUP($A257,'Orçamento Sintético'!$A:$H,4,0)</f>
        <v>Copia da SINAPI (99855) - Barra de apoio de Ø 1.1/2" (38,1mm) em tubo de aço industrial, para pintura esmalte, fixado em piso</v>
      </c>
      <c r="C257" s="86">
        <f ca="1">ROUND(C258/$F$308,4)</f>
        <v>5.0000000000000001E-4</v>
      </c>
      <c r="D257" s="189">
        <v>1</v>
      </c>
      <c r="E257" s="86">
        <v>0</v>
      </c>
      <c r="F257" s="86">
        <v>0</v>
      </c>
    </row>
    <row r="258" spans="1:6" ht="14.1" customHeight="1">
      <c r="A258" s="243"/>
      <c r="B258" s="243"/>
      <c r="C258" s="87">
        <f ca="1">VLOOKUP($A257,'Orçamento Sintético'!$A:$H,8,0)</f>
        <v>272.94</v>
      </c>
      <c r="D258" s="190">
        <f>ROUND($C258*D257,2)</f>
        <v>272.94</v>
      </c>
      <c r="E258" s="87">
        <f>ROUND($C258*E257,2)</f>
        <v>0</v>
      </c>
      <c r="F258" s="87">
        <f>ROUND($C258*F257,2)</f>
        <v>0</v>
      </c>
    </row>
    <row r="259" spans="1:6" ht="14.1" customHeight="1">
      <c r="A259" s="239" t="s">
        <v>452</v>
      </c>
      <c r="B259" s="239" t="str">
        <f ca="1">VLOOKUP($A259,'Orçamento Sintético'!$A:$H,4,0)</f>
        <v>GUIA DE BALIZAMENTO</v>
      </c>
      <c r="C259" s="191">
        <f ca="1">ROUND(C260/$F$308,4)</f>
        <v>1.4E-3</v>
      </c>
      <c r="D259" s="191">
        <f>ROUND(D260/$C260,4)</f>
        <v>1</v>
      </c>
      <c r="E259" s="191">
        <f>ROUND(E260/$C260,4)</f>
        <v>0</v>
      </c>
      <c r="F259" s="191">
        <f>ROUND(F260/$C260,4)</f>
        <v>0</v>
      </c>
    </row>
    <row r="260" spans="1:6" ht="14.1" customHeight="1">
      <c r="A260" s="240"/>
      <c r="B260" s="240"/>
      <c r="C260" s="187">
        <f ca="1">VLOOKUP($A259,'Orçamento Sintético'!$A:$H,8,0)</f>
        <v>845.1</v>
      </c>
      <c r="D260" s="187">
        <f>D262</f>
        <v>845.1</v>
      </c>
      <c r="E260" s="187">
        <f>E262</f>
        <v>0</v>
      </c>
      <c r="F260" s="187">
        <f>F262</f>
        <v>0</v>
      </c>
    </row>
    <row r="261" spans="1:6" ht="14.1" customHeight="1">
      <c r="A261" s="243" t="s">
        <v>454</v>
      </c>
      <c r="B261" s="243" t="str">
        <f ca="1">VLOOKUP($A261,'Orçamento Sintético'!$A:$H,4,0)</f>
        <v>GUIA DE BALIZAMENTO EM TUBO DE AÇO Ø 1.1/2" (38,1MM), PARA PINTURA ESMALTE, FIXADO EM CORRIMÃO</v>
      </c>
      <c r="C261" s="86">
        <f ca="1">ROUND(C262/$F$308,4)</f>
        <v>1.4E-3</v>
      </c>
      <c r="D261" s="189">
        <v>1</v>
      </c>
      <c r="E261" s="86">
        <v>0</v>
      </c>
      <c r="F261" s="86">
        <v>0</v>
      </c>
    </row>
    <row r="262" spans="1:6" ht="14.1" customHeight="1">
      <c r="A262" s="243"/>
      <c r="B262" s="243"/>
      <c r="C262" s="87">
        <f ca="1">VLOOKUP($A261,'Orçamento Sintético'!$A:$H,8,0)</f>
        <v>845.1</v>
      </c>
      <c r="D262" s="190">
        <f>ROUND($C262*D261,2)</f>
        <v>845.1</v>
      </c>
      <c r="E262" s="87">
        <f>ROUND($C262*E261,2)</f>
        <v>0</v>
      </c>
      <c r="F262" s="87">
        <f>ROUND($C262*F261,2)</f>
        <v>0</v>
      </c>
    </row>
    <row r="263" spans="1:6" ht="14.1" customHeight="1">
      <c r="A263" s="242" t="s">
        <v>9</v>
      </c>
      <c r="B263" s="241" t="str">
        <f ca="1">VLOOKUP($A263,'Orçamento Sintético'!$A:$H,4,0)</f>
        <v>SERVIÇOS COMPLEMENTARES</v>
      </c>
      <c r="C263" s="82">
        <f ca="1">ROUND(C264/$F$308,4)</f>
        <v>6.3E-3</v>
      </c>
      <c r="D263" s="83">
        <f>ROUND(D264/$C264,4)</f>
        <v>0</v>
      </c>
      <c r="E263" s="83">
        <f>ROUND(E264/$C264,4)</f>
        <v>0.46129999999999999</v>
      </c>
      <c r="F263" s="83">
        <f>ROUND(F264/$C264,4)</f>
        <v>0.53869999999999996</v>
      </c>
    </row>
    <row r="264" spans="1:6" ht="14.1" customHeight="1">
      <c r="A264" s="242"/>
      <c r="B264" s="241"/>
      <c r="C264" s="84">
        <f ca="1">VLOOKUP($A263,'Orçamento Sintético'!$A:$H,8,0)</f>
        <v>3717.7400000000002</v>
      </c>
      <c r="D264" s="85">
        <f>D266</f>
        <v>0</v>
      </c>
      <c r="E264" s="85">
        <f>E266</f>
        <v>1715.1</v>
      </c>
      <c r="F264" s="85">
        <f>F266</f>
        <v>2002.64</v>
      </c>
    </row>
    <row r="265" spans="1:6" ht="14.1" customHeight="1">
      <c r="A265" s="239" t="s">
        <v>48</v>
      </c>
      <c r="B265" s="239" t="str">
        <f ca="1">VLOOKUP($A265,'Orçamento Sintético'!$A:$H,4,0)</f>
        <v>LIMPEZA DA OBRA</v>
      </c>
      <c r="C265" s="188">
        <f ca="1">ROUND(C266/$F$308,4)</f>
        <v>6.3E-3</v>
      </c>
      <c r="D265" s="188">
        <f>ROUND(D266/$C266,4)</f>
        <v>0</v>
      </c>
      <c r="E265" s="186">
        <f>ROUND(E266/$C266,4)</f>
        <v>0.46129999999999999</v>
      </c>
      <c r="F265" s="186">
        <f>ROUND(F266/$C266,4)</f>
        <v>0.53869999999999996</v>
      </c>
    </row>
    <row r="266" spans="1:6" ht="14.1" customHeight="1">
      <c r="A266" s="240"/>
      <c r="B266" s="240"/>
      <c r="C266" s="187">
        <f ca="1">VLOOKUP($A265,'Orçamento Sintético'!$A:$H,8,0)</f>
        <v>3717.7400000000002</v>
      </c>
      <c r="D266" s="187">
        <f>D268+D270+D272+D274</f>
        <v>0</v>
      </c>
      <c r="E266" s="187">
        <f>E268+E270+E272+E274</f>
        <v>1715.1</v>
      </c>
      <c r="F266" s="187">
        <f>F268+F270+F272+F274</f>
        <v>2002.64</v>
      </c>
    </row>
    <row r="267" spans="1:6" ht="14.1" customHeight="1">
      <c r="A267" s="243" t="s">
        <v>50</v>
      </c>
      <c r="B267" s="243" t="str">
        <f ca="1">VLOOKUP($A267,'Orçamento Sintético'!$A:$H,4,0)</f>
        <v>LIMPEZA DE SUPERFÍCIE COM JATO DE ALTA PRESSÃO. AF_04/2019</v>
      </c>
      <c r="C267" s="86">
        <f ca="1">ROUND(C268/$F$308,4)</f>
        <v>2.8E-3</v>
      </c>
      <c r="D267" s="86">
        <v>0</v>
      </c>
      <c r="E267" s="86">
        <v>0</v>
      </c>
      <c r="F267" s="189">
        <v>1</v>
      </c>
    </row>
    <row r="268" spans="1:6" ht="14.1" customHeight="1">
      <c r="A268" s="243"/>
      <c r="B268" s="243"/>
      <c r="C268" s="87">
        <f ca="1">VLOOKUP($A267,'Orçamento Sintético'!$A:$H,8,0)</f>
        <v>1656.72</v>
      </c>
      <c r="D268" s="87">
        <f>ROUND($C268*D267,2)</f>
        <v>0</v>
      </c>
      <c r="E268" s="87">
        <f>ROUND($C268*E267,2)</f>
        <v>0</v>
      </c>
      <c r="F268" s="190">
        <f>ROUND($C268*F267,2)</f>
        <v>1656.72</v>
      </c>
    </row>
    <row r="269" spans="1:6" ht="14.1" customHeight="1">
      <c r="A269" s="243" t="s">
        <v>459</v>
      </c>
      <c r="B269" s="243" t="str">
        <f ca="1">VLOOKUP($A269,'Orçamento Sintético'!$A:$H,4,0)</f>
        <v>LIMPEZA DE REVESTIMENTO CERÂMICO EM PAREDE UTILIZANDO DETERGENTE NEUTRO E ESCOVAÇÃO MANUAL. AF_04/2019</v>
      </c>
      <c r="C269" s="86">
        <f ca="1">ROUND(C270/$F$308,4)</f>
        <v>2.2000000000000001E-3</v>
      </c>
      <c r="D269" s="86">
        <v>0</v>
      </c>
      <c r="E269" s="189">
        <v>1</v>
      </c>
      <c r="F269" s="86">
        <v>0</v>
      </c>
    </row>
    <row r="270" spans="1:6" ht="14.1" customHeight="1">
      <c r="A270" s="243"/>
      <c r="B270" s="243"/>
      <c r="C270" s="87">
        <f ca="1">VLOOKUP($A269,'Orçamento Sintético'!$A:$H,8,0)</f>
        <v>1273.1199999999999</v>
      </c>
      <c r="D270" s="87">
        <f>ROUND($C270*D269,2)</f>
        <v>0</v>
      </c>
      <c r="E270" s="190">
        <f>ROUND($C270*E269,2)</f>
        <v>1273.1199999999999</v>
      </c>
      <c r="F270" s="87">
        <f>ROUND($C270*F269,2)</f>
        <v>0</v>
      </c>
    </row>
    <row r="271" spans="1:6" ht="14.1" customHeight="1">
      <c r="A271" s="243" t="s">
        <v>462</v>
      </c>
      <c r="B271" s="243" t="str">
        <f ca="1">VLOOKUP($A271,'Orçamento Sintético'!$A:$H,4,0)</f>
        <v>Copia da SINAPI (99806) - LIMPEZA DE BRISE METÁLICO COM PANO ÚMIDO</v>
      </c>
      <c r="C271" s="86">
        <f ca="1">ROUND(C272/$F$308,4)</f>
        <v>6.9999999999999999E-4</v>
      </c>
      <c r="D271" s="86">
        <v>0</v>
      </c>
      <c r="E271" s="189">
        <v>1</v>
      </c>
      <c r="F271" s="86">
        <v>0</v>
      </c>
    </row>
    <row r="272" spans="1:6" ht="14.1" customHeight="1">
      <c r="A272" s="243"/>
      <c r="B272" s="243"/>
      <c r="C272" s="87">
        <f ca="1">VLOOKUP($A271,'Orçamento Sintético'!$A:$H,8,0)</f>
        <v>441.98</v>
      </c>
      <c r="D272" s="87">
        <f>ROUND($C272*D271,2)</f>
        <v>0</v>
      </c>
      <c r="E272" s="190">
        <f>ROUND($C272*E271,2)</f>
        <v>441.98</v>
      </c>
      <c r="F272" s="87">
        <f>ROUND($C272*F271,2)</f>
        <v>0</v>
      </c>
    </row>
    <row r="273" spans="1:6" ht="14.1" customHeight="1">
      <c r="A273" s="243" t="s">
        <v>650</v>
      </c>
      <c r="B273" s="243" t="str">
        <f ca="1">VLOOKUP($A273,'Orçamento Sintético'!$A:$H,4,0)</f>
        <v>LIMPEZA DE PISO CERÂMICO OU PORCELANATO COM PANO ÚMIDO. AF_04/2019</v>
      </c>
      <c r="C273" s="86">
        <f ca="1">ROUND(C274/$F$308,4)</f>
        <v>5.9999999999999995E-4</v>
      </c>
      <c r="D273" s="86">
        <v>0</v>
      </c>
      <c r="E273" s="86">
        <v>0</v>
      </c>
      <c r="F273" s="189">
        <v>1</v>
      </c>
    </row>
    <row r="274" spans="1:6" ht="14.1" customHeight="1">
      <c r="A274" s="243"/>
      <c r="B274" s="243"/>
      <c r="C274" s="87">
        <f ca="1">VLOOKUP($A273,'Orçamento Sintético'!$A:$H,8,0)</f>
        <v>345.92</v>
      </c>
      <c r="D274" s="87">
        <f>ROUND($C274*D273,2)</f>
        <v>0</v>
      </c>
      <c r="E274" s="87">
        <f>ROUND($C274*E273,2)</f>
        <v>0</v>
      </c>
      <c r="F274" s="190">
        <f>ROUND($C274*F273,2)</f>
        <v>345.92</v>
      </c>
    </row>
    <row r="275" spans="1:6" ht="14.1" customHeight="1">
      <c r="A275" s="242" t="s">
        <v>465</v>
      </c>
      <c r="B275" s="241" t="str">
        <f ca="1">VLOOKUP($A275,'Orçamento Sintético'!$A:$H,4,0)</f>
        <v>COMUNICAÇÃO VISUAL</v>
      </c>
      <c r="C275" s="82">
        <f ca="1">ROUND(C276/$F$308,4)</f>
        <v>1.6000000000000001E-3</v>
      </c>
      <c r="D275" s="83">
        <f>ROUND(D276/$C276,4)</f>
        <v>1</v>
      </c>
      <c r="E275" s="83">
        <f>ROUND(E276/$C276,4)</f>
        <v>0</v>
      </c>
      <c r="F275" s="83">
        <f>ROUND(F276/$C276,4)</f>
        <v>0</v>
      </c>
    </row>
    <row r="276" spans="1:6" ht="14.1" customHeight="1">
      <c r="A276" s="242"/>
      <c r="B276" s="241"/>
      <c r="C276" s="84">
        <f ca="1">VLOOKUP($A275,'Orçamento Sintético'!$A:$H,8,0)</f>
        <v>961.76</v>
      </c>
      <c r="D276" s="85">
        <f>D278</f>
        <v>961.76</v>
      </c>
      <c r="E276" s="85">
        <f>E278</f>
        <v>0</v>
      </c>
      <c r="F276" s="85">
        <f>F278</f>
        <v>0</v>
      </c>
    </row>
    <row r="277" spans="1:6" ht="14.1" customHeight="1">
      <c r="A277" s="239" t="s">
        <v>467</v>
      </c>
      <c r="B277" s="239" t="str">
        <f ca="1">VLOOKUP($A277,'Orçamento Sintético'!$A:$H,4,0)</f>
        <v>PLACAS</v>
      </c>
      <c r="C277" s="188">
        <f ca="1">ROUND(C278/$F$308,4)</f>
        <v>1.6000000000000001E-3</v>
      </c>
      <c r="D277" s="188">
        <f>ROUND(D278/$C278,4)</f>
        <v>1</v>
      </c>
      <c r="E277" s="186">
        <f>ROUND(E278/$C278,4)</f>
        <v>0</v>
      </c>
      <c r="F277" s="186">
        <f>ROUND(F278/$C278,4)</f>
        <v>0</v>
      </c>
    </row>
    <row r="278" spans="1:6" ht="14.1" customHeight="1">
      <c r="A278" s="240"/>
      <c r="B278" s="240"/>
      <c r="C278" s="187">
        <f ca="1">VLOOKUP($A277,'Orçamento Sintético'!$A:$H,8,0)</f>
        <v>961.76</v>
      </c>
      <c r="D278" s="187">
        <f>D280</f>
        <v>961.76</v>
      </c>
      <c r="E278" s="187">
        <f>E280</f>
        <v>0</v>
      </c>
      <c r="F278" s="187">
        <f>F280</f>
        <v>0</v>
      </c>
    </row>
    <row r="279" spans="1:6" ht="14.1" customHeight="1">
      <c r="A279" s="239" t="s">
        <v>469</v>
      </c>
      <c r="B279" s="239" t="str">
        <f ca="1">VLOOKUP($A279,'Orçamento Sintético'!$A:$H,4,0)</f>
        <v>PLACAS DE GARAGEM</v>
      </c>
      <c r="C279" s="191">
        <f ca="1">ROUND(C280/$F$308,4)</f>
        <v>1.6000000000000001E-3</v>
      </c>
      <c r="D279" s="191">
        <f>ROUND(D280/$C280,4)</f>
        <v>1</v>
      </c>
      <c r="E279" s="191">
        <f>ROUND(E280/$C280,4)</f>
        <v>0</v>
      </c>
      <c r="F279" s="191">
        <f>ROUND(F280/$C280,4)</f>
        <v>0</v>
      </c>
    </row>
    <row r="280" spans="1:6" ht="14.1" customHeight="1">
      <c r="A280" s="240"/>
      <c r="B280" s="240"/>
      <c r="C280" s="187">
        <f ca="1">VLOOKUP($A279,'Orçamento Sintético'!$A:$H,8,0)</f>
        <v>961.76</v>
      </c>
      <c r="D280" s="187">
        <f>D282</f>
        <v>961.76</v>
      </c>
      <c r="E280" s="187">
        <f>E282</f>
        <v>0</v>
      </c>
      <c r="F280" s="187">
        <f>F282</f>
        <v>0</v>
      </c>
    </row>
    <row r="281" spans="1:6" ht="14.1" customHeight="1">
      <c r="A281" s="239" t="s">
        <v>471</v>
      </c>
      <c r="B281" s="239" t="str">
        <f ca="1">VLOOKUP($A281,'Orçamento Sintético'!$A:$H,4,0)</f>
        <v>PLACAS ESPECIAIS DE GARAGEM</v>
      </c>
      <c r="C281" s="191">
        <f ca="1">ROUND(C282/$F$308,4)</f>
        <v>1.6000000000000001E-3</v>
      </c>
      <c r="D281" s="192">
        <f>ROUND(D282/$C282,4)</f>
        <v>1</v>
      </c>
      <c r="E281" s="192">
        <f>ROUND(E282/$C282,4)</f>
        <v>0</v>
      </c>
      <c r="F281" s="192">
        <f>ROUND(F282/$C282,4)</f>
        <v>0</v>
      </c>
    </row>
    <row r="282" spans="1:6" ht="14.1" customHeight="1">
      <c r="A282" s="240"/>
      <c r="B282" s="240"/>
      <c r="C282" s="193">
        <f ca="1">VLOOKUP($A281,'Orçamento Sintético'!$A:$H,8,0)</f>
        <v>961.76</v>
      </c>
      <c r="D282" s="194">
        <f>D284+D286</f>
        <v>961.76</v>
      </c>
      <c r="E282" s="194">
        <f>E284+E286</f>
        <v>0</v>
      </c>
      <c r="F282" s="194">
        <f>F284+F286</f>
        <v>0</v>
      </c>
    </row>
    <row r="283" spans="1:6" ht="14.1" customHeight="1">
      <c r="A283" s="243" t="s">
        <v>473</v>
      </c>
      <c r="B283" s="243" t="str">
        <f ca="1">VLOOKUP($A283,'Orçamento Sintético'!$A:$H,4,0)</f>
        <v>Placa metálica 50x70cm, para sinalização vertical de vagas reservadas a idosos</v>
      </c>
      <c r="C283" s="86">
        <f ca="1">ROUND(C284/$F$308,4)</f>
        <v>8.0000000000000004E-4</v>
      </c>
      <c r="D283" s="189">
        <v>1</v>
      </c>
      <c r="E283" s="86">
        <v>0</v>
      </c>
      <c r="F283" s="86">
        <v>0</v>
      </c>
    </row>
    <row r="284" spans="1:6" ht="14.1" customHeight="1">
      <c r="A284" s="243"/>
      <c r="B284" s="243"/>
      <c r="C284" s="87">
        <f ca="1">VLOOKUP($A283,'Orçamento Sintético'!$A:$H,8,0)</f>
        <v>480.88</v>
      </c>
      <c r="D284" s="190">
        <f>ROUND($C284*D283,2)</f>
        <v>480.88</v>
      </c>
      <c r="E284" s="87">
        <f>ROUND($C284*E283,2)</f>
        <v>0</v>
      </c>
      <c r="F284" s="87">
        <f>ROUND($C284*F283,2)</f>
        <v>0</v>
      </c>
    </row>
    <row r="285" spans="1:6" ht="14.1" customHeight="1">
      <c r="A285" s="243" t="s">
        <v>476</v>
      </c>
      <c r="B285" s="243" t="str">
        <f ca="1">VLOOKUP($A285,'Orçamento Sintético'!$A:$H,4,0)</f>
        <v>Placa metálica 50x70cm, para sinalização vertical de vagas reservadas a pessoas com deficiência</v>
      </c>
      <c r="C285" s="86">
        <f ca="1">ROUND(C286/$F$308,4)</f>
        <v>8.0000000000000004E-4</v>
      </c>
      <c r="D285" s="189">
        <v>1</v>
      </c>
      <c r="E285" s="86">
        <v>0</v>
      </c>
      <c r="F285" s="86">
        <v>0</v>
      </c>
    </row>
    <row r="286" spans="1:6" ht="14.1" customHeight="1">
      <c r="A286" s="243"/>
      <c r="B286" s="243"/>
      <c r="C286" s="87">
        <f ca="1">VLOOKUP($A285,'Orçamento Sintético'!$A:$H,8,0)</f>
        <v>480.88</v>
      </c>
      <c r="D286" s="190">
        <f>ROUND($C286*D285,2)</f>
        <v>480.88</v>
      </c>
      <c r="E286" s="87">
        <f>ROUND($C286*E285,2)</f>
        <v>0</v>
      </c>
      <c r="F286" s="87">
        <f>ROUND($C286*F285,2)</f>
        <v>0</v>
      </c>
    </row>
    <row r="287" spans="1:6" ht="14.1" customHeight="1">
      <c r="A287" s="242" t="s">
        <v>479</v>
      </c>
      <c r="B287" s="241" t="str">
        <f ca="1">VLOOKUP($A287,'Orçamento Sintético'!$A:$H,4,0)</f>
        <v>INSTALAÇÕES HIDRÁULICAS E SANITÁRIAS</v>
      </c>
      <c r="C287" s="82">
        <f ca="1">ROUND(C288/$F$308,4)</f>
        <v>2E-3</v>
      </c>
      <c r="D287" s="83">
        <f>ROUND(D288/$C288,4)</f>
        <v>1</v>
      </c>
      <c r="E287" s="83">
        <f>ROUND(E288/$C288,4)</f>
        <v>0</v>
      </c>
      <c r="F287" s="83">
        <f>ROUND(F288/$C288,4)</f>
        <v>0</v>
      </c>
    </row>
    <row r="288" spans="1:6" ht="14.1" customHeight="1">
      <c r="A288" s="242"/>
      <c r="B288" s="241"/>
      <c r="C288" s="84">
        <f ca="1">VLOOKUP($A287,'Orçamento Sintético'!$A:$H,8,0)</f>
        <v>1205.28</v>
      </c>
      <c r="D288" s="85">
        <f>D290</f>
        <v>1205.28</v>
      </c>
      <c r="E288" s="85">
        <f>E290</f>
        <v>0</v>
      </c>
      <c r="F288" s="85">
        <f>F290</f>
        <v>0</v>
      </c>
    </row>
    <row r="289" spans="1:6" ht="14.1" customHeight="1">
      <c r="A289" s="239" t="s">
        <v>481</v>
      </c>
      <c r="B289" s="239" t="str">
        <f ca="1">VLOOKUP($A289,'Orçamento Sintético'!$A:$H,4,0)</f>
        <v>SERVIÇOS DIVERSOS</v>
      </c>
      <c r="C289" s="188">
        <f ca="1">ROUND(C290/$F$308,4)</f>
        <v>2E-3</v>
      </c>
      <c r="D289" s="188">
        <f>ROUND(D290/$C290,4)</f>
        <v>1</v>
      </c>
      <c r="E289" s="186">
        <f>ROUND(E290/$C290,4)</f>
        <v>0</v>
      </c>
      <c r="F289" s="186">
        <f>ROUND(F290/$C290,4)</f>
        <v>0</v>
      </c>
    </row>
    <row r="290" spans="1:6" ht="14.1" customHeight="1">
      <c r="A290" s="240"/>
      <c r="B290" s="240"/>
      <c r="C290" s="187">
        <f ca="1">VLOOKUP($A289,'Orçamento Sintético'!$A:$H,8,0)</f>
        <v>1205.28</v>
      </c>
      <c r="D290" s="187">
        <f>D292</f>
        <v>1205.28</v>
      </c>
      <c r="E290" s="187">
        <f>E292</f>
        <v>0</v>
      </c>
      <c r="F290" s="187">
        <f>F292</f>
        <v>0</v>
      </c>
    </row>
    <row r="291" spans="1:6" ht="14.1" customHeight="1">
      <c r="A291" s="243" t="s">
        <v>483</v>
      </c>
      <c r="B291" s="243" t="str">
        <f ca="1">VLOOKUP($A291,'Orçamento Sintético'!$A:$H,4,0)</f>
        <v>Ventilação do caixão perdido com tubos de PVC e tela anti-inseto</v>
      </c>
      <c r="C291" s="86">
        <f ca="1">ROUND(C292/$F$308,4)</f>
        <v>2E-3</v>
      </c>
      <c r="D291" s="189">
        <v>1</v>
      </c>
      <c r="E291" s="86">
        <v>0</v>
      </c>
      <c r="F291" s="86">
        <v>0</v>
      </c>
    </row>
    <row r="292" spans="1:6" ht="14.1" customHeight="1">
      <c r="A292" s="243"/>
      <c r="B292" s="243"/>
      <c r="C292" s="87">
        <f ca="1">VLOOKUP($A291,'Orçamento Sintético'!$A:$H,8,0)</f>
        <v>1205.28</v>
      </c>
      <c r="D292" s="190">
        <f>ROUND($C292*D291,2)</f>
        <v>1205.28</v>
      </c>
      <c r="E292" s="87">
        <f>ROUND($C292*E291,2)</f>
        <v>0</v>
      </c>
      <c r="F292" s="87">
        <f>ROUND($C292*F291,2)</f>
        <v>0</v>
      </c>
    </row>
    <row r="293" spans="1:6" ht="14.1" customHeight="1">
      <c r="A293" s="242" t="s">
        <v>486</v>
      </c>
      <c r="B293" s="241" t="str">
        <f ca="1">VLOOKUP($A293,'Orçamento Sintético'!$A:$H,4,0)</f>
        <v>INSTALAÇÕES ELÉTRICAS E ELETRÔNICAS</v>
      </c>
      <c r="C293" s="82">
        <f ca="1">ROUND(C294/$F$308,4)</f>
        <v>2.9999999999999997E-4</v>
      </c>
      <c r="D293" s="83">
        <f>ROUND(D294/$C294,4)</f>
        <v>0</v>
      </c>
      <c r="E293" s="83">
        <f>ROUND(E294/$C294,4)</f>
        <v>0</v>
      </c>
      <c r="F293" s="83">
        <f>ROUND(F294/$C294,4)</f>
        <v>1</v>
      </c>
    </row>
    <row r="294" spans="1:6" ht="14.1" customHeight="1">
      <c r="A294" s="242"/>
      <c r="B294" s="241"/>
      <c r="C294" s="84">
        <f ca="1">VLOOKUP($A293,'Orçamento Sintético'!$A:$H,8,0)</f>
        <v>149.76</v>
      </c>
      <c r="D294" s="85">
        <f>D296</f>
        <v>0</v>
      </c>
      <c r="E294" s="85">
        <f>E296</f>
        <v>0</v>
      </c>
      <c r="F294" s="85">
        <f>F296</f>
        <v>149.76</v>
      </c>
    </row>
    <row r="295" spans="1:6" ht="14.1" customHeight="1">
      <c r="A295" s="239" t="s">
        <v>488</v>
      </c>
      <c r="B295" s="239" t="str">
        <f ca="1">VLOOKUP($A295,'Orçamento Sintético'!$A:$H,4,0)</f>
        <v>INSTALAÇÕES ELÉTRICAS</v>
      </c>
      <c r="C295" s="188">
        <f ca="1">ROUND(C296/$F$308,4)</f>
        <v>2.9999999999999997E-4</v>
      </c>
      <c r="D295" s="188">
        <f>ROUND(D296/$C296,4)</f>
        <v>0</v>
      </c>
      <c r="E295" s="186">
        <f>ROUND(E296/$C296,4)</f>
        <v>0</v>
      </c>
      <c r="F295" s="186">
        <f>ROUND(F296/$C296,4)</f>
        <v>1</v>
      </c>
    </row>
    <row r="296" spans="1:6" ht="14.1" customHeight="1">
      <c r="A296" s="240"/>
      <c r="B296" s="240"/>
      <c r="C296" s="187">
        <f ca="1">VLOOKUP($A295,'Orçamento Sintético'!$A:$H,8,0)</f>
        <v>149.76</v>
      </c>
      <c r="D296" s="187">
        <f>D298</f>
        <v>0</v>
      </c>
      <c r="E296" s="187">
        <f>E298</f>
        <v>0</v>
      </c>
      <c r="F296" s="187">
        <f>F298</f>
        <v>149.76</v>
      </c>
    </row>
    <row r="297" spans="1:6" ht="14.1" customHeight="1">
      <c r="A297" s="239" t="s">
        <v>490</v>
      </c>
      <c r="B297" s="239" t="str">
        <f ca="1">VLOOKUP($A297,'Orçamento Sintético'!$A:$H,4,0)</f>
        <v>SISTEMAS DE ILUMINAÇÃO</v>
      </c>
      <c r="C297" s="191">
        <f ca="1">ROUND(C298/$F$308,4)</f>
        <v>2.9999999999999997E-4</v>
      </c>
      <c r="D297" s="191">
        <f>ROUND(D298/$C298,4)</f>
        <v>0</v>
      </c>
      <c r="E297" s="191">
        <f>ROUND(E298/$C298,4)</f>
        <v>0</v>
      </c>
      <c r="F297" s="191">
        <f>ROUND(F298/$C298,4)</f>
        <v>1</v>
      </c>
    </row>
    <row r="298" spans="1:6" ht="14.1" customHeight="1">
      <c r="A298" s="240"/>
      <c r="B298" s="240"/>
      <c r="C298" s="187">
        <f ca="1">VLOOKUP($A297,'Orçamento Sintético'!$A:$H,8,0)</f>
        <v>149.76</v>
      </c>
      <c r="D298" s="187">
        <f>D300</f>
        <v>0</v>
      </c>
      <c r="E298" s="187">
        <f>E300</f>
        <v>0</v>
      </c>
      <c r="F298" s="187">
        <f>F300</f>
        <v>149.76</v>
      </c>
    </row>
    <row r="299" spans="1:6" ht="14.1" customHeight="1">
      <c r="A299" s="239" t="s">
        <v>492</v>
      </c>
      <c r="B299" s="239" t="str">
        <f ca="1">VLOOKUP($A299,'Orçamento Sintético'!$A:$H,4,0)</f>
        <v>LUMINÁRIAS</v>
      </c>
      <c r="C299" s="191">
        <f ca="1">ROUND(C300/$F$308,4)</f>
        <v>2.9999999999999997E-4</v>
      </c>
      <c r="D299" s="192">
        <f>ROUND(D300/$C300,4)</f>
        <v>0</v>
      </c>
      <c r="E299" s="192">
        <f>ROUND(E300/$C300,4)</f>
        <v>0</v>
      </c>
      <c r="F299" s="192">
        <f>ROUND(F300/$C300,4)</f>
        <v>1</v>
      </c>
    </row>
    <row r="300" spans="1:6" ht="14.1" customHeight="1">
      <c r="A300" s="240"/>
      <c r="B300" s="240"/>
      <c r="C300" s="193">
        <f ca="1">VLOOKUP($A299,'Orçamento Sintético'!$A:$H,8,0)</f>
        <v>149.76</v>
      </c>
      <c r="D300" s="194">
        <f>D302</f>
        <v>0</v>
      </c>
      <c r="E300" s="194">
        <f>E302</f>
        <v>0</v>
      </c>
      <c r="F300" s="194">
        <f>F302</f>
        <v>149.76</v>
      </c>
    </row>
    <row r="301" spans="1:6" ht="14.1" customHeight="1">
      <c r="A301" s="243" t="s">
        <v>494</v>
      </c>
      <c r="B301" s="243" t="str">
        <f ca="1">VLOOKUP($A301,'Orçamento Sintético'!$A:$H,4,0)</f>
        <v>Copia da SINAPI (97590) - REINSTALAÇÃO DE LUMINÁRIA</v>
      </c>
      <c r="C301" s="86">
        <f ca="1">ROUND(C302/$F$308,4)</f>
        <v>2.9999999999999997E-4</v>
      </c>
      <c r="D301" s="86">
        <v>0</v>
      </c>
      <c r="E301" s="86">
        <v>0</v>
      </c>
      <c r="F301" s="189">
        <v>1</v>
      </c>
    </row>
    <row r="302" spans="1:6" ht="14.1" customHeight="1">
      <c r="A302" s="243"/>
      <c r="B302" s="243"/>
      <c r="C302" s="87">
        <f ca="1">VLOOKUP($A301,'Orçamento Sintético'!$A:$H,8,0)</f>
        <v>149.76</v>
      </c>
      <c r="D302" s="87">
        <f>ROUND($C302*D301,2)</f>
        <v>0</v>
      </c>
      <c r="E302" s="87">
        <f>ROUND($C302*E301,2)</f>
        <v>0</v>
      </c>
      <c r="F302" s="190">
        <f>ROUND($C302*F301,2)</f>
        <v>149.76</v>
      </c>
    </row>
    <row r="303" spans="1:6" ht="14.1" customHeight="1">
      <c r="A303" s="247" t="s">
        <v>168</v>
      </c>
      <c r="B303" s="247"/>
      <c r="C303" s="2"/>
      <c r="D303" s="92">
        <f>ROUND(D304/$F$308,4)</f>
        <v>0.22189999999999999</v>
      </c>
      <c r="E303" s="92">
        <f>ROUND(E304/$F$308,4)</f>
        <v>0.28449999999999998</v>
      </c>
      <c r="F303" s="92">
        <f>ROUND(F304/$F$308,4)</f>
        <v>0.49359999999999998</v>
      </c>
    </row>
    <row r="304" spans="1:6" ht="14.1" customHeight="1">
      <c r="A304" s="248" t="s">
        <v>169</v>
      </c>
      <c r="B304" s="248"/>
      <c r="C304" s="2"/>
      <c r="D304" s="93">
        <f>D10+D16+D82+D92+D264+D276+D288+D294</f>
        <v>131068.96</v>
      </c>
      <c r="E304" s="93">
        <f>E10+E16+E82+E92+E264+E276+E288+E294</f>
        <v>168013.61</v>
      </c>
      <c r="F304" s="93">
        <f>F10+F16+F82+F92+F264+F276+F288+F294</f>
        <v>291565.09999999998</v>
      </c>
    </row>
    <row r="305" spans="1:8" ht="14.1" customHeight="1">
      <c r="A305" s="246" t="s">
        <v>99</v>
      </c>
      <c r="B305" s="246"/>
      <c r="C305" s="2"/>
      <c r="D305" s="94">
        <f ca="1">ROUND(D304*'Composição de BDI'!$D$23,2)</f>
        <v>28992.45</v>
      </c>
      <c r="E305" s="94">
        <f ca="1">ROUND(E304*'Composição de BDI'!$D$23,2)</f>
        <v>37164.61</v>
      </c>
      <c r="F305" s="94">
        <f ca="1">ROUND(F304*'Composição de BDI'!$D$23,2)</f>
        <v>64494.2</v>
      </c>
    </row>
    <row r="306" spans="1:8" ht="14.1" customHeight="1">
      <c r="A306" s="249" t="s">
        <v>170</v>
      </c>
      <c r="B306" s="249"/>
      <c r="C306" s="95"/>
      <c r="D306" s="96">
        <f>TRUNC(SUM(D304:D305),2)</f>
        <v>160061.41</v>
      </c>
      <c r="E306" s="96">
        <f>TRUNC(SUM(E304:E305),2)</f>
        <v>205178.22</v>
      </c>
      <c r="F306" s="96">
        <f>TRUNC(SUM(F304:F305),2)</f>
        <v>356059.3</v>
      </c>
    </row>
    <row r="307" spans="1:8" ht="14.1" customHeight="1">
      <c r="A307" s="247" t="s">
        <v>171</v>
      </c>
      <c r="B307" s="247"/>
      <c r="C307" s="2"/>
      <c r="D307" s="92">
        <f>D303</f>
        <v>0.22189999999999999</v>
      </c>
      <c r="E307" s="92">
        <f>D307+E303</f>
        <v>0.50639999999999996</v>
      </c>
      <c r="F307" s="92">
        <f>E307+F303</f>
        <v>1</v>
      </c>
      <c r="G307" s="58"/>
      <c r="H307" s="58"/>
    </row>
    <row r="308" spans="1:8" ht="14.1" customHeight="1">
      <c r="A308" s="246" t="s">
        <v>172</v>
      </c>
      <c r="B308" s="246"/>
      <c r="C308" s="2"/>
      <c r="D308" s="93">
        <f>D304</f>
        <v>131068.96</v>
      </c>
      <c r="E308" s="93">
        <f>D308+E304</f>
        <v>299082.57</v>
      </c>
      <c r="F308" s="93">
        <f>E308+F304</f>
        <v>590647.66999999993</v>
      </c>
    </row>
    <row r="309" spans="1:8" ht="14.1" customHeight="1">
      <c r="A309" s="249" t="s">
        <v>173</v>
      </c>
      <c r="B309" s="249"/>
      <c r="C309" s="95"/>
      <c r="D309" s="96">
        <f>D306</f>
        <v>160061.41</v>
      </c>
      <c r="E309" s="96">
        <f>D309+E306</f>
        <v>365239.63</v>
      </c>
      <c r="F309" s="96">
        <f>E309+F306</f>
        <v>721298.92999999993</v>
      </c>
    </row>
  </sheetData>
  <sheetCalcPr fullCalcOnLoad="1"/>
  <mergeCells count="303">
    <mergeCell ref="A75:A76"/>
    <mergeCell ref="B75:B76"/>
    <mergeCell ref="A121:A122"/>
    <mergeCell ref="B121:B122"/>
    <mergeCell ref="A123:A124"/>
    <mergeCell ref="B123:B124"/>
    <mergeCell ref="A55:A56"/>
    <mergeCell ref="B55:B56"/>
    <mergeCell ref="A57:A58"/>
    <mergeCell ref="B57:B58"/>
    <mergeCell ref="A67:A68"/>
    <mergeCell ref="B67:B68"/>
    <mergeCell ref="A77:A78"/>
    <mergeCell ref="B77:B78"/>
    <mergeCell ref="A79:A80"/>
    <mergeCell ref="B79:B80"/>
    <mergeCell ref="A85:A86"/>
    <mergeCell ref="B85:B86"/>
    <mergeCell ref="A65:A66"/>
    <mergeCell ref="B65:B66"/>
    <mergeCell ref="A69:A70"/>
    <mergeCell ref="B69:B70"/>
    <mergeCell ref="A71:A72"/>
    <mergeCell ref="B71:B72"/>
    <mergeCell ref="A127:A128"/>
    <mergeCell ref="B127:B128"/>
    <mergeCell ref="A97:A98"/>
    <mergeCell ref="B97:B98"/>
    <mergeCell ref="A101:A102"/>
    <mergeCell ref="B101:B102"/>
    <mergeCell ref="A99:A100"/>
    <mergeCell ref="B99:B100"/>
    <mergeCell ref="A103:A104"/>
    <mergeCell ref="B103:B104"/>
    <mergeCell ref="A125:A126"/>
    <mergeCell ref="B125:B126"/>
    <mergeCell ref="A119:A120"/>
    <mergeCell ref="B119:B120"/>
    <mergeCell ref="A117:A118"/>
    <mergeCell ref="B117:B118"/>
    <mergeCell ref="A17:A18"/>
    <mergeCell ref="B17:B18"/>
    <mergeCell ref="A25:A26"/>
    <mergeCell ref="B25:B26"/>
    <mergeCell ref="A105:A106"/>
    <mergeCell ref="B105:B106"/>
    <mergeCell ref="A91:A92"/>
    <mergeCell ref="B91:B92"/>
    <mergeCell ref="A45:A46"/>
    <mergeCell ref="B45:B46"/>
    <mergeCell ref="A19:A20"/>
    <mergeCell ref="B19:B20"/>
    <mergeCell ref="A21:A22"/>
    <mergeCell ref="B21:B22"/>
    <mergeCell ref="A23:A24"/>
    <mergeCell ref="B23:B24"/>
    <mergeCell ref="A11:A12"/>
    <mergeCell ref="B11:B12"/>
    <mergeCell ref="A13:A14"/>
    <mergeCell ref="B13:B14"/>
    <mergeCell ref="D1:F4"/>
    <mergeCell ref="A7:F7"/>
    <mergeCell ref="A9:A10"/>
    <mergeCell ref="B9:B10"/>
    <mergeCell ref="A31:A32"/>
    <mergeCell ref="B31:B32"/>
    <mergeCell ref="A33:A34"/>
    <mergeCell ref="B33:B34"/>
    <mergeCell ref="A15:A16"/>
    <mergeCell ref="B15:B16"/>
    <mergeCell ref="A29:A30"/>
    <mergeCell ref="B29:B30"/>
    <mergeCell ref="A27:A28"/>
    <mergeCell ref="B27:B28"/>
    <mergeCell ref="A39:A40"/>
    <mergeCell ref="B39:B40"/>
    <mergeCell ref="A41:A42"/>
    <mergeCell ref="B41:B42"/>
    <mergeCell ref="A35:A36"/>
    <mergeCell ref="B35:B36"/>
    <mergeCell ref="A37:A38"/>
    <mergeCell ref="B37:B38"/>
    <mergeCell ref="A43:A44"/>
    <mergeCell ref="B43:B44"/>
    <mergeCell ref="A63:A64"/>
    <mergeCell ref="B63:B64"/>
    <mergeCell ref="A47:A48"/>
    <mergeCell ref="B47:B48"/>
    <mergeCell ref="A61:A62"/>
    <mergeCell ref="B61:B62"/>
    <mergeCell ref="A59:A60"/>
    <mergeCell ref="B59:B60"/>
    <mergeCell ref="A49:A50"/>
    <mergeCell ref="B49:B50"/>
    <mergeCell ref="A51:A52"/>
    <mergeCell ref="B51:B52"/>
    <mergeCell ref="A83:A84"/>
    <mergeCell ref="B83:B84"/>
    <mergeCell ref="A81:A82"/>
    <mergeCell ref="B81:B82"/>
    <mergeCell ref="A73:A74"/>
    <mergeCell ref="B73:B74"/>
    <mergeCell ref="A93:A94"/>
    <mergeCell ref="B93:B94"/>
    <mergeCell ref="A107:A108"/>
    <mergeCell ref="B107:B108"/>
    <mergeCell ref="A53:A54"/>
    <mergeCell ref="B53:B54"/>
    <mergeCell ref="A89:A90"/>
    <mergeCell ref="B89:B90"/>
    <mergeCell ref="A87:A88"/>
    <mergeCell ref="B87:B88"/>
    <mergeCell ref="A115:A116"/>
    <mergeCell ref="B115:B116"/>
    <mergeCell ref="A95:A96"/>
    <mergeCell ref="B95:B96"/>
    <mergeCell ref="A111:A112"/>
    <mergeCell ref="B111:B112"/>
    <mergeCell ref="A113:A114"/>
    <mergeCell ref="B113:B114"/>
    <mergeCell ref="A109:A110"/>
    <mergeCell ref="B109:B110"/>
    <mergeCell ref="A193:A194"/>
    <mergeCell ref="B193:B194"/>
    <mergeCell ref="A189:A190"/>
    <mergeCell ref="B189:B190"/>
    <mergeCell ref="A191:A192"/>
    <mergeCell ref="B191:B192"/>
    <mergeCell ref="A183:A184"/>
    <mergeCell ref="B183:B184"/>
    <mergeCell ref="A185:A186"/>
    <mergeCell ref="B185:B186"/>
    <mergeCell ref="A187:A188"/>
    <mergeCell ref="B187:B188"/>
    <mergeCell ref="A203:A204"/>
    <mergeCell ref="B203:B204"/>
    <mergeCell ref="A201:A202"/>
    <mergeCell ref="B201:B202"/>
    <mergeCell ref="A263:A264"/>
    <mergeCell ref="B263:B264"/>
    <mergeCell ref="A306:B306"/>
    <mergeCell ref="A307:B307"/>
    <mergeCell ref="A308:B308"/>
    <mergeCell ref="A309:B309"/>
    <mergeCell ref="A195:A196"/>
    <mergeCell ref="B195:B196"/>
    <mergeCell ref="A197:A198"/>
    <mergeCell ref="B197:B198"/>
    <mergeCell ref="A199:A200"/>
    <mergeCell ref="B199:B200"/>
    <mergeCell ref="B267:B268"/>
    <mergeCell ref="A303:B303"/>
    <mergeCell ref="A304:B304"/>
    <mergeCell ref="B285:B286"/>
    <mergeCell ref="A291:A292"/>
    <mergeCell ref="B291:B292"/>
    <mergeCell ref="A301:A302"/>
    <mergeCell ref="B301:B302"/>
    <mergeCell ref="A287:A288"/>
    <mergeCell ref="A305:B305"/>
    <mergeCell ref="A277:A278"/>
    <mergeCell ref="B277:B278"/>
    <mergeCell ref="A279:A280"/>
    <mergeCell ref="B279:B280"/>
    <mergeCell ref="A281:A282"/>
    <mergeCell ref="B281:B282"/>
    <mergeCell ref="A283:A284"/>
    <mergeCell ref="B283:B284"/>
    <mergeCell ref="A285:A286"/>
    <mergeCell ref="A135:A136"/>
    <mergeCell ref="B135:B136"/>
    <mergeCell ref="A139:A140"/>
    <mergeCell ref="B139:B140"/>
    <mergeCell ref="A141:A142"/>
    <mergeCell ref="B141:B142"/>
    <mergeCell ref="A129:A130"/>
    <mergeCell ref="B129:B130"/>
    <mergeCell ref="A131:A132"/>
    <mergeCell ref="B131:B132"/>
    <mergeCell ref="A133:A134"/>
    <mergeCell ref="B133:B134"/>
    <mergeCell ref="A137:A138"/>
    <mergeCell ref="B137:B138"/>
    <mergeCell ref="A145:A146"/>
    <mergeCell ref="B145:B146"/>
    <mergeCell ref="A143:A144"/>
    <mergeCell ref="B143:B144"/>
    <mergeCell ref="A147:A148"/>
    <mergeCell ref="B147:B148"/>
    <mergeCell ref="A151:A152"/>
    <mergeCell ref="B151:B152"/>
    <mergeCell ref="A149:A150"/>
    <mergeCell ref="B149:B150"/>
    <mergeCell ref="A165:A166"/>
    <mergeCell ref="B165:B166"/>
    <mergeCell ref="A153:A154"/>
    <mergeCell ref="B153:B154"/>
    <mergeCell ref="A157:A158"/>
    <mergeCell ref="B157:B158"/>
    <mergeCell ref="A155:A156"/>
    <mergeCell ref="B155:B156"/>
    <mergeCell ref="A159:A160"/>
    <mergeCell ref="B159:B160"/>
    <mergeCell ref="A163:A164"/>
    <mergeCell ref="B163:B164"/>
    <mergeCell ref="A161:A162"/>
    <mergeCell ref="B161:B162"/>
    <mergeCell ref="A177:A178"/>
    <mergeCell ref="B177:B178"/>
    <mergeCell ref="A167:A168"/>
    <mergeCell ref="B167:B168"/>
    <mergeCell ref="A171:A172"/>
    <mergeCell ref="B171:B172"/>
    <mergeCell ref="A169:A170"/>
    <mergeCell ref="B169:B170"/>
    <mergeCell ref="A173:A174"/>
    <mergeCell ref="B173:B174"/>
    <mergeCell ref="A205:A206"/>
    <mergeCell ref="B205:B206"/>
    <mergeCell ref="A181:A182"/>
    <mergeCell ref="B181:B182"/>
    <mergeCell ref="A179:A180"/>
    <mergeCell ref="B179:B180"/>
    <mergeCell ref="A175:A176"/>
    <mergeCell ref="B175:B176"/>
    <mergeCell ref="A219:A220"/>
    <mergeCell ref="B219:B220"/>
    <mergeCell ref="A217:A218"/>
    <mergeCell ref="B217:B218"/>
    <mergeCell ref="A207:A208"/>
    <mergeCell ref="B207:B208"/>
    <mergeCell ref="A209:A210"/>
    <mergeCell ref="B209:B210"/>
    <mergeCell ref="A221:A222"/>
    <mergeCell ref="B221:B222"/>
    <mergeCell ref="A223:A224"/>
    <mergeCell ref="B223:B224"/>
    <mergeCell ref="A211:A212"/>
    <mergeCell ref="B211:B212"/>
    <mergeCell ref="A215:A216"/>
    <mergeCell ref="B215:B216"/>
    <mergeCell ref="A213:A214"/>
    <mergeCell ref="B213:B214"/>
    <mergeCell ref="A229:A230"/>
    <mergeCell ref="B229:B230"/>
    <mergeCell ref="A231:A232"/>
    <mergeCell ref="B231:B232"/>
    <mergeCell ref="A225:A226"/>
    <mergeCell ref="B225:B226"/>
    <mergeCell ref="A227:A228"/>
    <mergeCell ref="B227:B228"/>
    <mergeCell ref="A233:A234"/>
    <mergeCell ref="B233:B234"/>
    <mergeCell ref="A235:A236"/>
    <mergeCell ref="B235:B236"/>
    <mergeCell ref="A237:A238"/>
    <mergeCell ref="B237:B238"/>
    <mergeCell ref="A241:A242"/>
    <mergeCell ref="B241:B242"/>
    <mergeCell ref="A243:A244"/>
    <mergeCell ref="B243:B244"/>
    <mergeCell ref="A239:A240"/>
    <mergeCell ref="B239:B240"/>
    <mergeCell ref="A245:A246"/>
    <mergeCell ref="B245:B246"/>
    <mergeCell ref="A253:A254"/>
    <mergeCell ref="B253:B254"/>
    <mergeCell ref="A247:A248"/>
    <mergeCell ref="B247:B248"/>
    <mergeCell ref="A249:A250"/>
    <mergeCell ref="B249:B250"/>
    <mergeCell ref="A251:A252"/>
    <mergeCell ref="B251:B252"/>
    <mergeCell ref="B271:B272"/>
    <mergeCell ref="A273:A274"/>
    <mergeCell ref="B273:B274"/>
    <mergeCell ref="A255:A256"/>
    <mergeCell ref="B255:B256"/>
    <mergeCell ref="A259:A260"/>
    <mergeCell ref="B259:B260"/>
    <mergeCell ref="A257:A258"/>
    <mergeCell ref="B257:B258"/>
    <mergeCell ref="A267:A268"/>
    <mergeCell ref="A293:A294"/>
    <mergeCell ref="B293:B294"/>
    <mergeCell ref="A295:A296"/>
    <mergeCell ref="A261:A262"/>
    <mergeCell ref="B261:B262"/>
    <mergeCell ref="A275:A276"/>
    <mergeCell ref="B275:B276"/>
    <mergeCell ref="A269:A270"/>
    <mergeCell ref="B269:B270"/>
    <mergeCell ref="A271:A272"/>
    <mergeCell ref="B295:B296"/>
    <mergeCell ref="A297:A298"/>
    <mergeCell ref="B297:B298"/>
    <mergeCell ref="A265:A266"/>
    <mergeCell ref="B265:B266"/>
    <mergeCell ref="A299:A300"/>
    <mergeCell ref="B299:B300"/>
    <mergeCell ref="B287:B288"/>
    <mergeCell ref="A289:A290"/>
    <mergeCell ref="B289:B290"/>
  </mergeCells>
  <phoneticPr fontId="12" type="noConversion"/>
  <conditionalFormatting sqref="E14:F14">
    <cfRule type="cellIs" dxfId="487" priority="2478" operator="equal">
      <formula>0</formula>
    </cfRule>
  </conditionalFormatting>
  <conditionalFormatting sqref="D82:E82">
    <cfRule type="cellIs" dxfId="486" priority="2508" operator="equal">
      <formula>0</formula>
    </cfRule>
  </conditionalFormatting>
  <conditionalFormatting sqref="D81:E81">
    <cfRule type="cellIs" dxfId="485" priority="2510" operator="equal">
      <formula>0</formula>
    </cfRule>
  </conditionalFormatting>
  <conditionalFormatting sqref="F82">
    <cfRule type="cellIs" dxfId="484" priority="2518" operator="equal">
      <formula>0</formula>
    </cfRule>
  </conditionalFormatting>
  <conditionalFormatting sqref="F81">
    <cfRule type="cellIs" dxfId="483" priority="2520" operator="equal">
      <formula>0</formula>
    </cfRule>
  </conditionalFormatting>
  <conditionalFormatting sqref="D189">
    <cfRule type="cellIs" dxfId="482" priority="2529" operator="equal">
      <formula>0</formula>
    </cfRule>
  </conditionalFormatting>
  <conditionalFormatting sqref="D190">
    <cfRule type="cellIs" dxfId="481" priority="2531" operator="equal">
      <formula>0</formula>
    </cfRule>
  </conditionalFormatting>
  <conditionalFormatting sqref="D173">
    <cfRule type="cellIs" dxfId="480" priority="2537" operator="equal">
      <formula>0</formula>
    </cfRule>
  </conditionalFormatting>
  <conditionalFormatting sqref="D174">
    <cfRule type="cellIs" dxfId="479" priority="2539" operator="equal">
      <formula>0</formula>
    </cfRule>
  </conditionalFormatting>
  <conditionalFormatting sqref="D267">
    <cfRule type="cellIs" dxfId="478" priority="2561" operator="equal">
      <formula>0</formula>
    </cfRule>
  </conditionalFormatting>
  <conditionalFormatting sqref="D268">
    <cfRule type="cellIs" dxfId="477" priority="2563" operator="equal">
      <formula>0</formula>
    </cfRule>
  </conditionalFormatting>
  <conditionalFormatting sqref="F13">
    <cfRule type="cellIs" dxfId="476" priority="2573" operator="equal">
      <formula>0</formula>
    </cfRule>
  </conditionalFormatting>
  <conditionalFormatting sqref="D29">
    <cfRule type="cellIs" dxfId="475" priority="2355" operator="equal">
      <formula>0</formula>
    </cfRule>
  </conditionalFormatting>
  <conditionalFormatting sqref="D30">
    <cfRule type="cellIs" dxfId="474" priority="2357" operator="equal">
      <formula>0</formula>
    </cfRule>
  </conditionalFormatting>
  <conditionalFormatting sqref="D35">
    <cfRule type="cellIs" dxfId="473" priority="2343" operator="equal">
      <formula>0</formula>
    </cfRule>
  </conditionalFormatting>
  <conditionalFormatting sqref="D36">
    <cfRule type="cellIs" dxfId="472" priority="2345" operator="equal">
      <formula>0</formula>
    </cfRule>
  </conditionalFormatting>
  <conditionalFormatting sqref="D43">
    <cfRule type="cellIs" dxfId="471" priority="2327" operator="equal">
      <formula>0</formula>
    </cfRule>
  </conditionalFormatting>
  <conditionalFormatting sqref="D44">
    <cfRule type="cellIs" dxfId="470" priority="2329" operator="equal">
      <formula>0</formula>
    </cfRule>
  </conditionalFormatting>
  <conditionalFormatting sqref="D51">
    <cfRule type="cellIs" dxfId="469" priority="2214" operator="equal">
      <formula>0</formula>
    </cfRule>
  </conditionalFormatting>
  <conditionalFormatting sqref="D52">
    <cfRule type="cellIs" dxfId="468" priority="2216" operator="equal">
      <formula>0</formula>
    </cfRule>
  </conditionalFormatting>
  <conditionalFormatting sqref="D53">
    <cfRule type="cellIs" dxfId="467" priority="2210" operator="equal">
      <formula>0</formula>
    </cfRule>
  </conditionalFormatting>
  <conditionalFormatting sqref="D54">
    <cfRule type="cellIs" dxfId="466" priority="2212" operator="equal">
      <formula>0</formula>
    </cfRule>
  </conditionalFormatting>
  <conditionalFormatting sqref="D68">
    <cfRule type="cellIs" dxfId="465" priority="2122" operator="equal">
      <formula>0</formula>
    </cfRule>
  </conditionalFormatting>
  <conditionalFormatting sqref="D70">
    <cfRule type="cellIs" dxfId="464" priority="2114" operator="equal">
      <formula>0</formula>
    </cfRule>
  </conditionalFormatting>
  <conditionalFormatting sqref="D67">
    <cfRule type="cellIs" dxfId="463" priority="2120" operator="equal">
      <formula>0</formula>
    </cfRule>
  </conditionalFormatting>
  <conditionalFormatting sqref="D72">
    <cfRule type="cellIs" dxfId="462" priority="2106" operator="equal">
      <formula>0</formula>
    </cfRule>
  </conditionalFormatting>
  <conditionalFormatting sqref="D69">
    <cfRule type="cellIs" dxfId="461" priority="2112" operator="equal">
      <formula>0</formula>
    </cfRule>
  </conditionalFormatting>
  <conditionalFormatting sqref="D74">
    <cfRule type="cellIs" dxfId="460" priority="2098" operator="equal">
      <formula>0</formula>
    </cfRule>
  </conditionalFormatting>
  <conditionalFormatting sqref="D71">
    <cfRule type="cellIs" dxfId="459" priority="2104" operator="equal">
      <formula>0</formula>
    </cfRule>
  </conditionalFormatting>
  <conditionalFormatting sqref="D73">
    <cfRule type="cellIs" dxfId="458" priority="2096" operator="equal">
      <formula>0</formula>
    </cfRule>
  </conditionalFormatting>
  <conditionalFormatting sqref="D99">
    <cfRule type="cellIs" dxfId="457" priority="1953" operator="equal">
      <formula>0</formula>
    </cfRule>
  </conditionalFormatting>
  <conditionalFormatting sqref="D100">
    <cfRule type="cellIs" dxfId="456" priority="1955" operator="equal">
      <formula>0</formula>
    </cfRule>
  </conditionalFormatting>
  <conditionalFormatting sqref="D103">
    <cfRule type="cellIs" dxfId="455" priority="1945" operator="equal">
      <formula>0</formula>
    </cfRule>
  </conditionalFormatting>
  <conditionalFormatting sqref="D104">
    <cfRule type="cellIs" dxfId="454" priority="1947" operator="equal">
      <formula>0</formula>
    </cfRule>
  </conditionalFormatting>
  <conditionalFormatting sqref="D105">
    <cfRule type="cellIs" dxfId="453" priority="1937" operator="equal">
      <formula>0</formula>
    </cfRule>
  </conditionalFormatting>
  <conditionalFormatting sqref="D106">
    <cfRule type="cellIs" dxfId="452" priority="1939" operator="equal">
      <formula>0</formula>
    </cfRule>
  </conditionalFormatting>
  <conditionalFormatting sqref="D131">
    <cfRule type="cellIs" dxfId="451" priority="1756" operator="equal">
      <formula>0</formula>
    </cfRule>
  </conditionalFormatting>
  <conditionalFormatting sqref="D132">
    <cfRule type="cellIs" dxfId="450" priority="1758" operator="equal">
      <formula>0</formula>
    </cfRule>
  </conditionalFormatting>
  <conditionalFormatting sqref="D123:E123">
    <cfRule type="cellIs" dxfId="449" priority="1857" operator="equal">
      <formula>0</formula>
    </cfRule>
  </conditionalFormatting>
  <conditionalFormatting sqref="D124">
    <cfRule type="cellIs" dxfId="448" priority="1859" operator="equal">
      <formula>0</formula>
    </cfRule>
  </conditionalFormatting>
  <conditionalFormatting sqref="E57">
    <cfRule type="cellIs" dxfId="447" priority="804" operator="equal">
      <formula>0</formula>
    </cfRule>
  </conditionalFormatting>
  <conditionalFormatting sqref="F57">
    <cfRule type="cellIs" dxfId="446" priority="808" operator="equal">
      <formula>0</formula>
    </cfRule>
  </conditionalFormatting>
  <conditionalFormatting sqref="D144:F144">
    <cfRule type="cellIs" dxfId="445" priority="1776" operator="equal">
      <formula>0</formula>
    </cfRule>
  </conditionalFormatting>
  <conditionalFormatting sqref="D143:F143">
    <cfRule type="cellIs" dxfId="444" priority="1777" operator="equal">
      <formula>0</formula>
    </cfRule>
  </conditionalFormatting>
  <conditionalFormatting sqref="D129">
    <cfRule type="cellIs" dxfId="443" priority="1764" operator="equal">
      <formula>0</formula>
    </cfRule>
  </conditionalFormatting>
  <conditionalFormatting sqref="D130">
    <cfRule type="cellIs" dxfId="442" priority="1766" operator="equal">
      <formula>0</formula>
    </cfRule>
  </conditionalFormatting>
  <conditionalFormatting sqref="D271">
    <cfRule type="cellIs" dxfId="441" priority="1056" operator="equal">
      <formula>0</formula>
    </cfRule>
  </conditionalFormatting>
  <conditionalFormatting sqref="D272">
    <cfRule type="cellIs" dxfId="440" priority="1058" operator="equal">
      <formula>0</formula>
    </cfRule>
  </conditionalFormatting>
  <conditionalFormatting sqref="D133">
    <cfRule type="cellIs" dxfId="439" priority="1748" operator="equal">
      <formula>0</formula>
    </cfRule>
  </conditionalFormatting>
  <conditionalFormatting sqref="D134">
    <cfRule type="cellIs" dxfId="438" priority="1750" operator="equal">
      <formula>0</formula>
    </cfRule>
  </conditionalFormatting>
  <conditionalFormatting sqref="D135">
    <cfRule type="cellIs" dxfId="437" priority="1740" operator="equal">
      <formula>0</formula>
    </cfRule>
  </conditionalFormatting>
  <conditionalFormatting sqref="D136">
    <cfRule type="cellIs" dxfId="436" priority="1742" operator="equal">
      <formula>0</formula>
    </cfRule>
  </conditionalFormatting>
  <conditionalFormatting sqref="F59">
    <cfRule type="cellIs" dxfId="435" priority="802" operator="equal">
      <formula>0</formula>
    </cfRule>
  </conditionalFormatting>
  <conditionalFormatting sqref="D159">
    <cfRule type="cellIs" dxfId="434" priority="1628" operator="equal">
      <formula>0</formula>
    </cfRule>
  </conditionalFormatting>
  <conditionalFormatting sqref="D160">
    <cfRule type="cellIs" dxfId="433" priority="1630" operator="equal">
      <formula>0</formula>
    </cfRule>
  </conditionalFormatting>
  <conditionalFormatting sqref="D163">
    <cfRule type="cellIs" dxfId="432" priority="1620" operator="equal">
      <formula>0</formula>
    </cfRule>
  </conditionalFormatting>
  <conditionalFormatting sqref="D164">
    <cfRule type="cellIs" dxfId="431" priority="1622" operator="equal">
      <formula>0</formula>
    </cfRule>
  </conditionalFormatting>
  <conditionalFormatting sqref="D179">
    <cfRule type="cellIs" dxfId="430" priority="1548" operator="equal">
      <formula>0</formula>
    </cfRule>
  </conditionalFormatting>
  <conditionalFormatting sqref="D180">
    <cfRule type="cellIs" dxfId="429" priority="1550" operator="equal">
      <formula>0</formula>
    </cfRule>
  </conditionalFormatting>
  <conditionalFormatting sqref="D185">
    <cfRule type="cellIs" dxfId="428" priority="1540" operator="equal">
      <formula>0</formula>
    </cfRule>
  </conditionalFormatting>
  <conditionalFormatting sqref="D186">
    <cfRule type="cellIs" dxfId="427" priority="1542" operator="equal">
      <formula>0</formula>
    </cfRule>
  </conditionalFormatting>
  <conditionalFormatting sqref="D273">
    <cfRule type="cellIs" dxfId="426" priority="1048" operator="equal">
      <formula>0</formula>
    </cfRule>
  </conditionalFormatting>
  <conditionalFormatting sqref="D274">
    <cfRule type="cellIs" dxfId="425" priority="1050" operator="equal">
      <formula>0</formula>
    </cfRule>
  </conditionalFormatting>
  <conditionalFormatting sqref="D269">
    <cfRule type="cellIs" dxfId="424" priority="1064" operator="equal">
      <formula>0</formula>
    </cfRule>
  </conditionalFormatting>
  <conditionalFormatting sqref="D270">
    <cfRule type="cellIs" dxfId="423" priority="1066" operator="equal">
      <formula>0</formula>
    </cfRule>
  </conditionalFormatting>
  <conditionalFormatting sqref="F63">
    <cfRule type="cellIs" dxfId="422" priority="796" operator="equal">
      <formula>0</formula>
    </cfRule>
  </conditionalFormatting>
  <conditionalFormatting sqref="E59">
    <cfRule type="cellIs" dxfId="421" priority="798" operator="equal">
      <formula>0</formula>
    </cfRule>
  </conditionalFormatting>
  <conditionalFormatting sqref="E55">
    <cfRule type="cellIs" dxfId="420" priority="810" operator="equal">
      <formula>0</formula>
    </cfRule>
  </conditionalFormatting>
  <conditionalFormatting sqref="D301">
    <cfRule type="cellIs" dxfId="419" priority="900" operator="equal">
      <formula>0</formula>
    </cfRule>
  </conditionalFormatting>
  <conditionalFormatting sqref="D302">
    <cfRule type="cellIs" dxfId="418" priority="902" operator="equal">
      <formula>0</formula>
    </cfRule>
  </conditionalFormatting>
  <conditionalFormatting sqref="E13">
    <cfRule type="cellIs" dxfId="417" priority="894" operator="equal">
      <formula>0</formula>
    </cfRule>
  </conditionalFormatting>
  <conditionalFormatting sqref="E213">
    <cfRule type="cellIs" dxfId="416" priority="558" operator="equal">
      <formula>0</formula>
    </cfRule>
  </conditionalFormatting>
  <conditionalFormatting sqref="E214:F214">
    <cfRule type="cellIs" dxfId="415" priority="560" operator="equal">
      <formula>0</formula>
    </cfRule>
  </conditionalFormatting>
  <conditionalFormatting sqref="E220:F220">
    <cfRule type="cellIs" dxfId="414" priority="554" operator="equal">
      <formula>0</formula>
    </cfRule>
  </conditionalFormatting>
  <conditionalFormatting sqref="F28">
    <cfRule type="cellIs" dxfId="413" priority="884" operator="equal">
      <formula>0</formula>
    </cfRule>
  </conditionalFormatting>
  <conditionalFormatting sqref="F27">
    <cfRule type="cellIs" dxfId="412" priority="886" operator="equal">
      <formula>0</formula>
    </cfRule>
  </conditionalFormatting>
  <conditionalFormatting sqref="E219">
    <cfRule type="cellIs" dxfId="411" priority="552" operator="equal">
      <formula>0</formula>
    </cfRule>
  </conditionalFormatting>
  <conditionalFormatting sqref="F228">
    <cfRule type="cellIs" dxfId="410" priority="548" operator="equal">
      <formula>0</formula>
    </cfRule>
  </conditionalFormatting>
  <conditionalFormatting sqref="F32">
    <cfRule type="cellIs" dxfId="409" priority="872" operator="equal">
      <formula>0</formula>
    </cfRule>
  </conditionalFormatting>
  <conditionalFormatting sqref="F31">
    <cfRule type="cellIs" dxfId="408" priority="874" operator="equal">
      <formula>0</formula>
    </cfRule>
  </conditionalFormatting>
  <conditionalFormatting sqref="F34">
    <cfRule type="cellIs" dxfId="407" priority="866" operator="equal">
      <formula>0</formula>
    </cfRule>
  </conditionalFormatting>
  <conditionalFormatting sqref="F33">
    <cfRule type="cellIs" dxfId="406" priority="868" operator="equal">
      <formula>0</formula>
    </cfRule>
  </conditionalFormatting>
  <conditionalFormatting sqref="F234">
    <cfRule type="cellIs" dxfId="405" priority="542" operator="equal">
      <formula>0</formula>
    </cfRule>
  </conditionalFormatting>
  <conditionalFormatting sqref="F233">
    <cfRule type="cellIs" dxfId="404" priority="544" operator="equal">
      <formula>0</formula>
    </cfRule>
  </conditionalFormatting>
  <conditionalFormatting sqref="F241">
    <cfRule type="cellIs" dxfId="403" priority="538" operator="equal">
      <formula>0</formula>
    </cfRule>
  </conditionalFormatting>
  <conditionalFormatting sqref="E38:F38">
    <cfRule type="cellIs" dxfId="402" priority="854" operator="equal">
      <formula>0</formula>
    </cfRule>
  </conditionalFormatting>
  <conditionalFormatting sqref="F37">
    <cfRule type="cellIs" dxfId="401" priority="856" operator="equal">
      <formula>0</formula>
    </cfRule>
  </conditionalFormatting>
  <conditionalFormatting sqref="E37">
    <cfRule type="cellIs" dxfId="400" priority="852" operator="equal">
      <formula>0</formula>
    </cfRule>
  </conditionalFormatting>
  <conditionalFormatting sqref="E40:F40">
    <cfRule type="cellIs" dxfId="399" priority="848" operator="equal">
      <formula>0</formula>
    </cfRule>
  </conditionalFormatting>
  <conditionalFormatting sqref="F39">
    <cfRule type="cellIs" dxfId="398" priority="850" operator="equal">
      <formula>0</formula>
    </cfRule>
  </conditionalFormatting>
  <conditionalFormatting sqref="E39">
    <cfRule type="cellIs" dxfId="397" priority="846" operator="equal">
      <formula>0</formula>
    </cfRule>
  </conditionalFormatting>
  <conditionalFormatting sqref="E42:F42">
    <cfRule type="cellIs" dxfId="396" priority="842" operator="equal">
      <formula>0</formula>
    </cfRule>
  </conditionalFormatting>
  <conditionalFormatting sqref="F41">
    <cfRule type="cellIs" dxfId="395" priority="844" operator="equal">
      <formula>0</formula>
    </cfRule>
  </conditionalFormatting>
  <conditionalFormatting sqref="E41">
    <cfRule type="cellIs" dxfId="394" priority="840" operator="equal">
      <formula>0</formula>
    </cfRule>
  </conditionalFormatting>
  <conditionalFormatting sqref="E44">
    <cfRule type="cellIs" dxfId="393" priority="836" operator="equal">
      <formula>0</formula>
    </cfRule>
  </conditionalFormatting>
  <conditionalFormatting sqref="E248:F248">
    <cfRule type="cellIs" dxfId="392" priority="530" operator="equal">
      <formula>0</formula>
    </cfRule>
  </conditionalFormatting>
  <conditionalFormatting sqref="E43">
    <cfRule type="cellIs" dxfId="391" priority="834" operator="equal">
      <formula>0</formula>
    </cfRule>
  </conditionalFormatting>
  <conditionalFormatting sqref="E46:F46">
    <cfRule type="cellIs" dxfId="390" priority="830" operator="equal">
      <formula>0</formula>
    </cfRule>
  </conditionalFormatting>
  <conditionalFormatting sqref="F45">
    <cfRule type="cellIs" dxfId="389" priority="832" operator="equal">
      <formula>0</formula>
    </cfRule>
  </conditionalFormatting>
  <conditionalFormatting sqref="E45">
    <cfRule type="cellIs" dxfId="388" priority="828" operator="equal">
      <formula>0</formula>
    </cfRule>
  </conditionalFormatting>
  <conditionalFormatting sqref="F52">
    <cfRule type="cellIs" dxfId="387" priority="824" operator="equal">
      <formula>0</formula>
    </cfRule>
  </conditionalFormatting>
  <conditionalFormatting sqref="F51">
    <cfRule type="cellIs" dxfId="386" priority="826" operator="equal">
      <formula>0</formula>
    </cfRule>
  </conditionalFormatting>
  <conditionalFormatting sqref="E252:F252">
    <cfRule type="cellIs" dxfId="385" priority="518" operator="equal">
      <formula>0</formula>
    </cfRule>
  </conditionalFormatting>
  <conditionalFormatting sqref="F54">
    <cfRule type="cellIs" dxfId="384" priority="818" operator="equal">
      <formula>0</formula>
    </cfRule>
  </conditionalFormatting>
  <conditionalFormatting sqref="F53">
    <cfRule type="cellIs" dxfId="383" priority="820" operator="equal">
      <formula>0</formula>
    </cfRule>
  </conditionalFormatting>
  <conditionalFormatting sqref="F257">
    <cfRule type="cellIs" dxfId="382" priority="514" operator="equal">
      <formula>0</formula>
    </cfRule>
  </conditionalFormatting>
  <conditionalFormatting sqref="E56:F56">
    <cfRule type="cellIs" dxfId="381" priority="812" operator="equal">
      <formula>0</formula>
    </cfRule>
  </conditionalFormatting>
  <conditionalFormatting sqref="F55">
    <cfRule type="cellIs" dxfId="380" priority="814" operator="equal">
      <formula>0</formula>
    </cfRule>
  </conditionalFormatting>
  <conditionalFormatting sqref="E58:F58">
    <cfRule type="cellIs" dxfId="379" priority="806" operator="equal">
      <formula>0</formula>
    </cfRule>
  </conditionalFormatting>
  <conditionalFormatting sqref="E60:F60">
    <cfRule type="cellIs" dxfId="378" priority="800" operator="equal">
      <formula>0</formula>
    </cfRule>
  </conditionalFormatting>
  <conditionalFormatting sqref="E64:F64">
    <cfRule type="cellIs" dxfId="377" priority="794" operator="equal">
      <formula>0</formula>
    </cfRule>
  </conditionalFormatting>
  <conditionalFormatting sqref="E63">
    <cfRule type="cellIs" dxfId="376" priority="792" operator="equal">
      <formula>0</formula>
    </cfRule>
  </conditionalFormatting>
  <conditionalFormatting sqref="E66:F66">
    <cfRule type="cellIs" dxfId="375" priority="788" operator="equal">
      <formula>0</formula>
    </cfRule>
  </conditionalFormatting>
  <conditionalFormatting sqref="F65">
    <cfRule type="cellIs" dxfId="374" priority="790" operator="equal">
      <formula>0</formula>
    </cfRule>
  </conditionalFormatting>
  <conditionalFormatting sqref="E65">
    <cfRule type="cellIs" dxfId="373" priority="786" operator="equal">
      <formula>0</formula>
    </cfRule>
  </conditionalFormatting>
  <conditionalFormatting sqref="E68">
    <cfRule type="cellIs" dxfId="372" priority="782" operator="equal">
      <formula>0</formula>
    </cfRule>
  </conditionalFormatting>
  <conditionalFormatting sqref="F270">
    <cfRule type="cellIs" dxfId="371" priority="494" operator="equal">
      <formula>0</formula>
    </cfRule>
  </conditionalFormatting>
  <conditionalFormatting sqref="E67">
    <cfRule type="cellIs" dxfId="370" priority="780" operator="equal">
      <formula>0</formula>
    </cfRule>
  </conditionalFormatting>
  <conditionalFormatting sqref="F70">
    <cfRule type="cellIs" dxfId="369" priority="776" operator="equal">
      <formula>0</formula>
    </cfRule>
  </conditionalFormatting>
  <conditionalFormatting sqref="F69">
    <cfRule type="cellIs" dxfId="368" priority="778" operator="equal">
      <formula>0</formula>
    </cfRule>
  </conditionalFormatting>
  <conditionalFormatting sqref="F72">
    <cfRule type="cellIs" dxfId="367" priority="770" operator="equal">
      <formula>0</formula>
    </cfRule>
  </conditionalFormatting>
  <conditionalFormatting sqref="F71">
    <cfRule type="cellIs" dxfId="366" priority="772" operator="equal">
      <formula>0</formula>
    </cfRule>
  </conditionalFormatting>
  <conditionalFormatting sqref="E274">
    <cfRule type="cellIs" dxfId="365" priority="482" operator="equal">
      <formula>0</formula>
    </cfRule>
  </conditionalFormatting>
  <conditionalFormatting sqref="F283">
    <cfRule type="cellIs" dxfId="364" priority="478" operator="equal">
      <formula>0</formula>
    </cfRule>
  </conditionalFormatting>
  <conditionalFormatting sqref="E76:F76">
    <cfRule type="cellIs" dxfId="363" priority="758" operator="equal">
      <formula>0</formula>
    </cfRule>
  </conditionalFormatting>
  <conditionalFormatting sqref="F75">
    <cfRule type="cellIs" dxfId="362" priority="760" operator="equal">
      <formula>0</formula>
    </cfRule>
  </conditionalFormatting>
  <conditionalFormatting sqref="E75">
    <cfRule type="cellIs" dxfId="361" priority="756" operator="equal">
      <formula>0</formula>
    </cfRule>
  </conditionalFormatting>
  <conditionalFormatting sqref="E78:F78">
    <cfRule type="cellIs" dxfId="360" priority="752" operator="equal">
      <formula>0</formula>
    </cfRule>
  </conditionalFormatting>
  <conditionalFormatting sqref="F77">
    <cfRule type="cellIs" dxfId="359" priority="754" operator="equal">
      <formula>0</formula>
    </cfRule>
  </conditionalFormatting>
  <conditionalFormatting sqref="E77">
    <cfRule type="cellIs" dxfId="358" priority="750" operator="equal">
      <formula>0</formula>
    </cfRule>
  </conditionalFormatting>
  <conditionalFormatting sqref="E283">
    <cfRule type="cellIs" dxfId="357" priority="474" operator="equal">
      <formula>0</formula>
    </cfRule>
  </conditionalFormatting>
  <conditionalFormatting sqref="E284:F284">
    <cfRule type="cellIs" dxfId="356" priority="476" operator="equal">
      <formula>0</formula>
    </cfRule>
  </conditionalFormatting>
  <conditionalFormatting sqref="E286:F286">
    <cfRule type="cellIs" dxfId="355" priority="470" operator="equal">
      <formula>0</formula>
    </cfRule>
  </conditionalFormatting>
  <conditionalFormatting sqref="E273">
    <cfRule type="cellIs" dxfId="354" priority="480" operator="equal">
      <formula>0</formula>
    </cfRule>
  </conditionalFormatting>
  <conditionalFormatting sqref="F285">
    <cfRule type="cellIs" dxfId="353" priority="472" operator="equal">
      <formula>0</formula>
    </cfRule>
  </conditionalFormatting>
  <conditionalFormatting sqref="E285">
    <cfRule type="cellIs" dxfId="352" priority="468" operator="equal">
      <formula>0</formula>
    </cfRule>
  </conditionalFormatting>
  <conditionalFormatting sqref="F100">
    <cfRule type="cellIs" dxfId="351" priority="728" operator="equal">
      <formula>0</formula>
    </cfRule>
  </conditionalFormatting>
  <conditionalFormatting sqref="F99">
    <cfRule type="cellIs" dxfId="350" priority="730" operator="equal">
      <formula>0</formula>
    </cfRule>
  </conditionalFormatting>
  <conditionalFormatting sqref="F104">
    <cfRule type="cellIs" dxfId="349" priority="722" operator="equal">
      <formula>0</formula>
    </cfRule>
  </conditionalFormatting>
  <conditionalFormatting sqref="F103">
    <cfRule type="cellIs" dxfId="348" priority="724" operator="equal">
      <formula>0</formula>
    </cfRule>
  </conditionalFormatting>
  <conditionalFormatting sqref="E292:F292">
    <cfRule type="cellIs" dxfId="347" priority="464" operator="equal">
      <formula>0</formula>
    </cfRule>
  </conditionalFormatting>
  <conditionalFormatting sqref="F106">
    <cfRule type="cellIs" dxfId="346" priority="716" operator="equal">
      <formula>0</formula>
    </cfRule>
  </conditionalFormatting>
  <conditionalFormatting sqref="F105">
    <cfRule type="cellIs" dxfId="345" priority="718" operator="equal">
      <formula>0</formula>
    </cfRule>
  </conditionalFormatting>
  <conditionalFormatting sqref="F114">
    <cfRule type="cellIs" dxfId="344" priority="710" operator="equal">
      <formula>0</formula>
    </cfRule>
  </conditionalFormatting>
  <conditionalFormatting sqref="F113">
    <cfRule type="cellIs" dxfId="343" priority="712" operator="equal">
      <formula>0</formula>
    </cfRule>
  </conditionalFormatting>
  <conditionalFormatting sqref="E302">
    <cfRule type="cellIs" dxfId="342" priority="458" operator="equal">
      <formula>0</formula>
    </cfRule>
  </conditionalFormatting>
  <conditionalFormatting sqref="F116">
    <cfRule type="cellIs" dxfId="341" priority="704" operator="equal">
      <formula>0</formula>
    </cfRule>
  </conditionalFormatting>
  <conditionalFormatting sqref="F115">
    <cfRule type="cellIs" dxfId="340" priority="706" operator="equal">
      <formula>0</formula>
    </cfRule>
  </conditionalFormatting>
  <conditionalFormatting sqref="E124">
    <cfRule type="cellIs" dxfId="339" priority="698" operator="equal">
      <formula>0</formula>
    </cfRule>
  </conditionalFormatting>
  <conditionalFormatting sqref="E301">
    <cfRule type="cellIs" dxfId="338" priority="456" operator="equal">
      <formula>0</formula>
    </cfRule>
  </conditionalFormatting>
  <conditionalFormatting sqref="E123">
    <cfRule type="cellIs" dxfId="337" priority="696" operator="equal">
      <formula>0</formula>
    </cfRule>
  </conditionalFormatting>
  <conditionalFormatting sqref="E130">
    <cfRule type="cellIs" dxfId="336" priority="692" operator="equal">
      <formula>0</formula>
    </cfRule>
  </conditionalFormatting>
  <conditionalFormatting sqref="E129">
    <cfRule type="cellIs" dxfId="335" priority="690" operator="equal">
      <formula>0</formula>
    </cfRule>
  </conditionalFormatting>
  <conditionalFormatting sqref="F134">
    <cfRule type="cellIs" dxfId="334" priority="680" operator="equal">
      <formula>0</formula>
    </cfRule>
  </conditionalFormatting>
  <conditionalFormatting sqref="F133">
    <cfRule type="cellIs" dxfId="333" priority="682" operator="equal">
      <formula>0</formula>
    </cfRule>
  </conditionalFormatting>
  <conditionalFormatting sqref="E146:F146">
    <cfRule type="cellIs" dxfId="332" priority="668" operator="equal">
      <formula>0</formula>
    </cfRule>
  </conditionalFormatting>
  <conditionalFormatting sqref="F145">
    <cfRule type="cellIs" dxfId="331" priority="670" operator="equal">
      <formula>0</formula>
    </cfRule>
  </conditionalFormatting>
  <conditionalFormatting sqref="E145">
    <cfRule type="cellIs" dxfId="330" priority="666" operator="equal">
      <formula>0</formula>
    </cfRule>
  </conditionalFormatting>
  <conditionalFormatting sqref="E148:F148">
    <cfRule type="cellIs" dxfId="329" priority="662" operator="equal">
      <formula>0</formula>
    </cfRule>
  </conditionalFormatting>
  <conditionalFormatting sqref="F147">
    <cfRule type="cellIs" dxfId="328" priority="664" operator="equal">
      <formula>0</formula>
    </cfRule>
  </conditionalFormatting>
  <conditionalFormatting sqref="E147">
    <cfRule type="cellIs" dxfId="327" priority="660" operator="equal">
      <formula>0</formula>
    </cfRule>
  </conditionalFormatting>
  <conditionalFormatting sqref="E156:F156">
    <cfRule type="cellIs" dxfId="326" priority="656" operator="equal">
      <formula>0</formula>
    </cfRule>
  </conditionalFormatting>
  <conditionalFormatting sqref="F155">
    <cfRule type="cellIs" dxfId="325" priority="658" operator="equal">
      <formula>0</formula>
    </cfRule>
  </conditionalFormatting>
  <conditionalFormatting sqref="E155">
    <cfRule type="cellIs" dxfId="324" priority="654" operator="equal">
      <formula>0</formula>
    </cfRule>
  </conditionalFormatting>
  <conditionalFormatting sqref="F160">
    <cfRule type="cellIs" dxfId="323" priority="650" operator="equal">
      <formula>0</formula>
    </cfRule>
  </conditionalFormatting>
  <conditionalFormatting sqref="F159">
    <cfRule type="cellIs" dxfId="322" priority="652" operator="equal">
      <formula>0</formula>
    </cfRule>
  </conditionalFormatting>
  <conditionalFormatting sqref="F164">
    <cfRule type="cellIs" dxfId="321" priority="644" operator="equal">
      <formula>0</formula>
    </cfRule>
  </conditionalFormatting>
  <conditionalFormatting sqref="F163">
    <cfRule type="cellIs" dxfId="320" priority="646" operator="equal">
      <formula>0</formula>
    </cfRule>
  </conditionalFormatting>
  <conditionalFormatting sqref="F168">
    <cfRule type="cellIs" dxfId="319" priority="638" operator="equal">
      <formula>0</formula>
    </cfRule>
  </conditionalFormatting>
  <conditionalFormatting sqref="F167">
    <cfRule type="cellIs" dxfId="318" priority="640" operator="equal">
      <formula>0</formula>
    </cfRule>
  </conditionalFormatting>
  <conditionalFormatting sqref="E174">
    <cfRule type="cellIs" dxfId="317" priority="632" operator="equal">
      <formula>0</formula>
    </cfRule>
  </conditionalFormatting>
  <conditionalFormatting sqref="E173">
    <cfRule type="cellIs" dxfId="316" priority="630" operator="equal">
      <formula>0</formula>
    </cfRule>
  </conditionalFormatting>
  <conditionalFormatting sqref="E186">
    <cfRule type="cellIs" dxfId="315" priority="620" operator="equal">
      <formula>0</formula>
    </cfRule>
  </conditionalFormatting>
  <conditionalFormatting sqref="E185">
    <cfRule type="cellIs" dxfId="314" priority="618" operator="equal">
      <formula>0</formula>
    </cfRule>
  </conditionalFormatting>
  <conditionalFormatting sqref="F188">
    <cfRule type="cellIs" dxfId="313" priority="614" operator="equal">
      <formula>0</formula>
    </cfRule>
  </conditionalFormatting>
  <conditionalFormatting sqref="F187">
    <cfRule type="cellIs" dxfId="312" priority="616" operator="equal">
      <formula>0</formula>
    </cfRule>
  </conditionalFormatting>
  <conditionalFormatting sqref="E190">
    <cfRule type="cellIs" dxfId="311" priority="608" operator="equal">
      <formula>0</formula>
    </cfRule>
  </conditionalFormatting>
  <conditionalFormatting sqref="E189">
    <cfRule type="cellIs" dxfId="310" priority="606" operator="equal">
      <formula>0</formula>
    </cfRule>
  </conditionalFormatting>
  <conditionalFormatting sqref="F192">
    <cfRule type="cellIs" dxfId="309" priority="602" operator="equal">
      <formula>0</formula>
    </cfRule>
  </conditionalFormatting>
  <conditionalFormatting sqref="F191">
    <cfRule type="cellIs" dxfId="308" priority="604" operator="equal">
      <formula>0</formula>
    </cfRule>
  </conditionalFormatting>
  <conditionalFormatting sqref="E196:F196">
    <cfRule type="cellIs" dxfId="307" priority="596" operator="equal">
      <formula>0</formula>
    </cfRule>
  </conditionalFormatting>
  <conditionalFormatting sqref="F195">
    <cfRule type="cellIs" dxfId="306" priority="598" operator="equal">
      <formula>0</formula>
    </cfRule>
  </conditionalFormatting>
  <conditionalFormatting sqref="E195">
    <cfRule type="cellIs" dxfId="305" priority="594" operator="equal">
      <formula>0</formula>
    </cfRule>
  </conditionalFormatting>
  <conditionalFormatting sqref="E198:F198">
    <cfRule type="cellIs" dxfId="304" priority="590" operator="equal">
      <formula>0</formula>
    </cfRule>
  </conditionalFormatting>
  <conditionalFormatting sqref="F197">
    <cfRule type="cellIs" dxfId="303" priority="592" operator="equal">
      <formula>0</formula>
    </cfRule>
  </conditionalFormatting>
  <conditionalFormatting sqref="E197">
    <cfRule type="cellIs" dxfId="302" priority="588" operator="equal">
      <formula>0</formula>
    </cfRule>
  </conditionalFormatting>
  <conditionalFormatting sqref="F202">
    <cfRule type="cellIs" dxfId="301" priority="584" operator="equal">
      <formula>0</formula>
    </cfRule>
  </conditionalFormatting>
  <conditionalFormatting sqref="F201">
    <cfRule type="cellIs" dxfId="300" priority="586" operator="equal">
      <formula>0</formula>
    </cfRule>
  </conditionalFormatting>
  <conditionalFormatting sqref="F206">
    <cfRule type="cellIs" dxfId="299" priority="578" operator="equal">
      <formula>0</formula>
    </cfRule>
  </conditionalFormatting>
  <conditionalFormatting sqref="F205">
    <cfRule type="cellIs" dxfId="298" priority="580" operator="equal">
      <formula>0</formula>
    </cfRule>
  </conditionalFormatting>
  <conditionalFormatting sqref="E208:F208">
    <cfRule type="cellIs" dxfId="297" priority="572" operator="equal">
      <formula>0</formula>
    </cfRule>
  </conditionalFormatting>
  <conditionalFormatting sqref="F207">
    <cfRule type="cellIs" dxfId="296" priority="574" operator="equal">
      <formula>0</formula>
    </cfRule>
  </conditionalFormatting>
  <conditionalFormatting sqref="E207">
    <cfRule type="cellIs" dxfId="295" priority="570" operator="equal">
      <formula>0</formula>
    </cfRule>
  </conditionalFormatting>
  <conditionalFormatting sqref="F210">
    <cfRule type="cellIs" dxfId="294" priority="566" operator="equal">
      <formula>0</formula>
    </cfRule>
  </conditionalFormatting>
  <conditionalFormatting sqref="F209">
    <cfRule type="cellIs" dxfId="293" priority="568" operator="equal">
      <formula>0</formula>
    </cfRule>
  </conditionalFormatting>
  <conditionalFormatting sqref="F213">
    <cfRule type="cellIs" dxfId="292" priority="562" operator="equal">
      <formula>0</formula>
    </cfRule>
  </conditionalFormatting>
  <conditionalFormatting sqref="F219">
    <cfRule type="cellIs" dxfId="291" priority="556" operator="equal">
      <formula>0</formula>
    </cfRule>
  </conditionalFormatting>
  <conditionalFormatting sqref="F227">
    <cfRule type="cellIs" dxfId="290" priority="550" operator="equal">
      <formula>0</formula>
    </cfRule>
  </conditionalFormatting>
  <conditionalFormatting sqref="F242">
    <cfRule type="cellIs" dxfId="289" priority="536" operator="equal">
      <formula>0</formula>
    </cfRule>
  </conditionalFormatting>
  <conditionalFormatting sqref="F247">
    <cfRule type="cellIs" dxfId="288" priority="532" operator="equal">
      <formula>0</formula>
    </cfRule>
  </conditionalFormatting>
  <conditionalFormatting sqref="E247">
    <cfRule type="cellIs" dxfId="287" priority="528" operator="equal">
      <formula>0</formula>
    </cfRule>
  </conditionalFormatting>
  <conditionalFormatting sqref="E250:F250">
    <cfRule type="cellIs" dxfId="286" priority="524" operator="equal">
      <formula>0</formula>
    </cfRule>
  </conditionalFormatting>
  <conditionalFormatting sqref="F249">
    <cfRule type="cellIs" dxfId="285" priority="526" operator="equal">
      <formula>0</formula>
    </cfRule>
  </conditionalFormatting>
  <conditionalFormatting sqref="E249">
    <cfRule type="cellIs" dxfId="284" priority="522" operator="equal">
      <formula>0</formula>
    </cfRule>
  </conditionalFormatting>
  <conditionalFormatting sqref="F251">
    <cfRule type="cellIs" dxfId="283" priority="520" operator="equal">
      <formula>0</formula>
    </cfRule>
  </conditionalFormatting>
  <conditionalFormatting sqref="E251">
    <cfRule type="cellIs" dxfId="282" priority="516" operator="equal">
      <formula>0</formula>
    </cfRule>
  </conditionalFormatting>
  <conditionalFormatting sqref="E258:F258">
    <cfRule type="cellIs" dxfId="281" priority="512" operator="equal">
      <formula>0</formula>
    </cfRule>
  </conditionalFormatting>
  <conditionalFormatting sqref="E257">
    <cfRule type="cellIs" dxfId="280" priority="510" operator="equal">
      <formula>0</formula>
    </cfRule>
  </conditionalFormatting>
  <conditionalFormatting sqref="E262:F262">
    <cfRule type="cellIs" dxfId="279" priority="506" operator="equal">
      <formula>0</formula>
    </cfRule>
  </conditionalFormatting>
  <conditionalFormatting sqref="F261">
    <cfRule type="cellIs" dxfId="278" priority="508" operator="equal">
      <formula>0</formula>
    </cfRule>
  </conditionalFormatting>
  <conditionalFormatting sqref="E261">
    <cfRule type="cellIs" dxfId="277" priority="504" operator="equal">
      <formula>0</formula>
    </cfRule>
  </conditionalFormatting>
  <conditionalFormatting sqref="E268">
    <cfRule type="cellIs" dxfId="276" priority="500" operator="equal">
      <formula>0</formula>
    </cfRule>
  </conditionalFormatting>
  <conditionalFormatting sqref="E267">
    <cfRule type="cellIs" dxfId="275" priority="498" operator="equal">
      <formula>0</formula>
    </cfRule>
  </conditionalFormatting>
  <conditionalFormatting sqref="F269">
    <cfRule type="cellIs" dxfId="274" priority="496" operator="equal">
      <formula>0</formula>
    </cfRule>
  </conditionalFormatting>
  <conditionalFormatting sqref="F272">
    <cfRule type="cellIs" dxfId="273" priority="488" operator="equal">
      <formula>0</formula>
    </cfRule>
  </conditionalFormatting>
  <conditionalFormatting sqref="F271">
    <cfRule type="cellIs" dxfId="272" priority="490" operator="equal">
      <formula>0</formula>
    </cfRule>
  </conditionalFormatting>
  <conditionalFormatting sqref="F291">
    <cfRule type="cellIs" dxfId="271" priority="466" operator="equal">
      <formula>0</formula>
    </cfRule>
  </conditionalFormatting>
  <conditionalFormatting sqref="E291">
    <cfRule type="cellIs" dxfId="270" priority="462" operator="equal">
      <formula>0</formula>
    </cfRule>
  </conditionalFormatting>
  <conditionalFormatting sqref="D241">
    <cfRule type="cellIs" dxfId="269" priority="432" operator="equal">
      <formula>0</formula>
    </cfRule>
  </conditionalFormatting>
  <conditionalFormatting sqref="D242">
    <cfRule type="cellIs" dxfId="268" priority="434" operator="equal">
      <formula>0</formula>
    </cfRule>
  </conditionalFormatting>
  <conditionalFormatting sqref="D233">
    <cfRule type="cellIs" dxfId="267" priority="428" operator="equal">
      <formula>0</formula>
    </cfRule>
  </conditionalFormatting>
  <conditionalFormatting sqref="D234">
    <cfRule type="cellIs" dxfId="266" priority="430" operator="equal">
      <formula>0</formula>
    </cfRule>
  </conditionalFormatting>
  <conditionalFormatting sqref="D92:F92">
    <cfRule type="cellIs" dxfId="265" priority="417" operator="equal">
      <formula>0</formula>
    </cfRule>
  </conditionalFormatting>
  <conditionalFormatting sqref="D91:F91">
    <cfRule type="cellIs" dxfId="264" priority="419" operator="equal">
      <formula>0</formula>
    </cfRule>
  </conditionalFormatting>
  <conditionalFormatting sqref="D16:F16">
    <cfRule type="cellIs" dxfId="263" priority="409" operator="equal">
      <formula>0</formula>
    </cfRule>
  </conditionalFormatting>
  <conditionalFormatting sqref="D15:E15">
    <cfRule type="cellIs" dxfId="262" priority="411" operator="equal">
      <formula>0</formula>
    </cfRule>
  </conditionalFormatting>
  <conditionalFormatting sqref="F15">
    <cfRule type="cellIs" dxfId="261" priority="415" operator="equal">
      <formula>0</formula>
    </cfRule>
  </conditionalFormatting>
  <conditionalFormatting sqref="D10:E10">
    <cfRule type="cellIs" dxfId="260" priority="401" operator="equal">
      <formula>0</formula>
    </cfRule>
  </conditionalFormatting>
  <conditionalFormatting sqref="D9:E9">
    <cfRule type="cellIs" dxfId="259" priority="403" operator="equal">
      <formula>0</formula>
    </cfRule>
  </conditionalFormatting>
  <conditionalFormatting sqref="F10">
    <cfRule type="cellIs" dxfId="258" priority="405" operator="equal">
      <formula>0</formula>
    </cfRule>
  </conditionalFormatting>
  <conditionalFormatting sqref="F9">
    <cfRule type="cellIs" dxfId="257" priority="407" operator="equal">
      <formula>0</formula>
    </cfRule>
  </conditionalFormatting>
  <conditionalFormatting sqref="D264:E264">
    <cfRule type="cellIs" dxfId="256" priority="393" operator="equal">
      <formula>0</formula>
    </cfRule>
  </conditionalFormatting>
  <conditionalFormatting sqref="D263:E263">
    <cfRule type="cellIs" dxfId="255" priority="395" operator="equal">
      <formula>0</formula>
    </cfRule>
  </conditionalFormatting>
  <conditionalFormatting sqref="F264">
    <cfRule type="cellIs" dxfId="254" priority="397" operator="equal">
      <formula>0</formula>
    </cfRule>
  </conditionalFormatting>
  <conditionalFormatting sqref="F263">
    <cfRule type="cellIs" dxfId="253" priority="399" operator="equal">
      <formula>0</formula>
    </cfRule>
  </conditionalFormatting>
  <conditionalFormatting sqref="D276:F276">
    <cfRule type="cellIs" dxfId="252" priority="385" operator="equal">
      <formula>0</formula>
    </cfRule>
  </conditionalFormatting>
  <conditionalFormatting sqref="D275:F275">
    <cfRule type="cellIs" dxfId="251" priority="387" operator="equal">
      <formula>0</formula>
    </cfRule>
  </conditionalFormatting>
  <conditionalFormatting sqref="D288:F288">
    <cfRule type="cellIs" dxfId="250" priority="377" operator="equal">
      <formula>0</formula>
    </cfRule>
  </conditionalFormatting>
  <conditionalFormatting sqref="D287:F287">
    <cfRule type="cellIs" dxfId="249" priority="379" operator="equal">
      <formula>0</formula>
    </cfRule>
  </conditionalFormatting>
  <conditionalFormatting sqref="D294:E294">
    <cfRule type="cellIs" dxfId="248" priority="369" operator="equal">
      <formula>0</formula>
    </cfRule>
  </conditionalFormatting>
  <conditionalFormatting sqref="D293:E293">
    <cfRule type="cellIs" dxfId="247" priority="371" operator="equal">
      <formula>0</formula>
    </cfRule>
  </conditionalFormatting>
  <conditionalFormatting sqref="F294">
    <cfRule type="cellIs" dxfId="246" priority="373" operator="equal">
      <formula>0</formula>
    </cfRule>
  </conditionalFormatting>
  <conditionalFormatting sqref="F293">
    <cfRule type="cellIs" dxfId="245" priority="375" operator="equal">
      <formula>0</formula>
    </cfRule>
  </conditionalFormatting>
  <conditionalFormatting sqref="C12">
    <cfRule type="cellIs" dxfId="244" priority="347" operator="equal">
      <formula>0</formula>
    </cfRule>
  </conditionalFormatting>
  <conditionalFormatting sqref="D12:F12">
    <cfRule type="cellIs" dxfId="243" priority="346" operator="equal">
      <formula>0</formula>
    </cfRule>
  </conditionalFormatting>
  <conditionalFormatting sqref="D11:F11">
    <cfRule type="cellIs" dxfId="242" priority="345" operator="equal">
      <formula>0</formula>
    </cfRule>
  </conditionalFormatting>
  <conditionalFormatting sqref="D13:D14">
    <cfRule type="cellIs" dxfId="241" priority="344" operator="equal">
      <formula>0</formula>
    </cfRule>
  </conditionalFormatting>
  <conditionalFormatting sqref="D23:D24">
    <cfRule type="cellIs" dxfId="240" priority="342" operator="equal">
      <formula>0</formula>
    </cfRule>
  </conditionalFormatting>
  <conditionalFormatting sqref="D27:D28">
    <cfRule type="cellIs" dxfId="239" priority="340" operator="equal">
      <formula>0</formula>
    </cfRule>
  </conditionalFormatting>
  <conditionalFormatting sqref="D31:D32">
    <cfRule type="cellIs" dxfId="238" priority="338" operator="equal">
      <formula>0</formula>
    </cfRule>
  </conditionalFormatting>
  <conditionalFormatting sqref="D33:D34">
    <cfRule type="cellIs" dxfId="237" priority="336" operator="equal">
      <formula>0</formula>
    </cfRule>
  </conditionalFormatting>
  <conditionalFormatting sqref="E23:E24">
    <cfRule type="cellIs" dxfId="236" priority="334" operator="equal">
      <formula>0</formula>
    </cfRule>
  </conditionalFormatting>
  <conditionalFormatting sqref="F23:F24">
    <cfRule type="cellIs" dxfId="235" priority="332" operator="equal">
      <formula>0</formula>
    </cfRule>
  </conditionalFormatting>
  <conditionalFormatting sqref="E27:E28">
    <cfRule type="cellIs" dxfId="234" priority="330" operator="equal">
      <formula>0</formula>
    </cfRule>
  </conditionalFormatting>
  <conditionalFormatting sqref="E29:E30">
    <cfRule type="cellIs" dxfId="233" priority="328" operator="equal">
      <formula>0</formula>
    </cfRule>
  </conditionalFormatting>
  <conditionalFormatting sqref="F29:F30">
    <cfRule type="cellIs" dxfId="232" priority="326" operator="equal">
      <formula>0</formula>
    </cfRule>
  </conditionalFormatting>
  <conditionalFormatting sqref="E31:E32">
    <cfRule type="cellIs" dxfId="231" priority="324" operator="equal">
      <formula>0</formula>
    </cfRule>
  </conditionalFormatting>
  <conditionalFormatting sqref="E33:E34">
    <cfRule type="cellIs" dxfId="230" priority="322" operator="equal">
      <formula>0</formula>
    </cfRule>
  </conditionalFormatting>
  <conditionalFormatting sqref="E35:E36">
    <cfRule type="cellIs" dxfId="229" priority="320" operator="equal">
      <formula>0</formula>
    </cfRule>
  </conditionalFormatting>
  <conditionalFormatting sqref="F35:F36">
    <cfRule type="cellIs" dxfId="228" priority="318" operator="equal">
      <formula>0</formula>
    </cfRule>
  </conditionalFormatting>
  <conditionalFormatting sqref="D37:D38">
    <cfRule type="cellIs" dxfId="227" priority="316" operator="equal">
      <formula>0</formula>
    </cfRule>
  </conditionalFormatting>
  <conditionalFormatting sqref="D39:D40">
    <cfRule type="cellIs" dxfId="226" priority="314" operator="equal">
      <formula>0</formula>
    </cfRule>
  </conditionalFormatting>
  <conditionalFormatting sqref="D41:D42">
    <cfRule type="cellIs" dxfId="225" priority="312" operator="equal">
      <formula>0</formula>
    </cfRule>
  </conditionalFormatting>
  <conditionalFormatting sqref="D45:D46">
    <cfRule type="cellIs" dxfId="224" priority="310" operator="equal">
      <formula>0</formula>
    </cfRule>
  </conditionalFormatting>
  <conditionalFormatting sqref="F43:F44">
    <cfRule type="cellIs" dxfId="223" priority="308" operator="equal">
      <formula>0</formula>
    </cfRule>
  </conditionalFormatting>
  <conditionalFormatting sqref="E167:E168">
    <cfRule type="cellIs" dxfId="222" priority="218" operator="equal">
      <formula>0</formula>
    </cfRule>
  </conditionalFormatting>
  <conditionalFormatting sqref="E51:E52">
    <cfRule type="cellIs" dxfId="221" priority="304" operator="equal">
      <formula>0</formula>
    </cfRule>
  </conditionalFormatting>
  <conditionalFormatting sqref="E53:E54">
    <cfRule type="cellIs" dxfId="220" priority="302" operator="equal">
      <formula>0</formula>
    </cfRule>
  </conditionalFormatting>
  <conditionalFormatting sqref="D55:D56">
    <cfRule type="cellIs" dxfId="219" priority="300" operator="equal">
      <formula>0</formula>
    </cfRule>
  </conditionalFormatting>
  <conditionalFormatting sqref="D57:D58">
    <cfRule type="cellIs" dxfId="218" priority="298" operator="equal">
      <formula>0</formula>
    </cfRule>
  </conditionalFormatting>
  <conditionalFormatting sqref="D59:D60">
    <cfRule type="cellIs" dxfId="217" priority="296" operator="equal">
      <formula>0</formula>
    </cfRule>
  </conditionalFormatting>
  <conditionalFormatting sqref="D63:D64">
    <cfRule type="cellIs" dxfId="216" priority="294" operator="equal">
      <formula>0</formula>
    </cfRule>
  </conditionalFormatting>
  <conditionalFormatting sqref="D65:D66">
    <cfRule type="cellIs" dxfId="215" priority="292" operator="equal">
      <formula>0</formula>
    </cfRule>
  </conditionalFormatting>
  <conditionalFormatting sqref="F67:F68">
    <cfRule type="cellIs" dxfId="214" priority="290" operator="equal">
      <formula>0</formula>
    </cfRule>
  </conditionalFormatting>
  <conditionalFormatting sqref="E69:E70">
    <cfRule type="cellIs" dxfId="213" priority="288" operator="equal">
      <formula>0</formula>
    </cfRule>
  </conditionalFormatting>
  <conditionalFormatting sqref="E71:E72">
    <cfRule type="cellIs" dxfId="212" priority="286" operator="equal">
      <formula>0</formula>
    </cfRule>
  </conditionalFormatting>
  <conditionalFormatting sqref="E73:E74">
    <cfRule type="cellIs" dxfId="211" priority="284" operator="equal">
      <formula>0</formula>
    </cfRule>
  </conditionalFormatting>
  <conditionalFormatting sqref="F73:F74">
    <cfRule type="cellIs" dxfId="210" priority="282" operator="equal">
      <formula>0</formula>
    </cfRule>
  </conditionalFormatting>
  <conditionalFormatting sqref="D75:D76">
    <cfRule type="cellIs" dxfId="209" priority="280" operator="equal">
      <formula>0</formula>
    </cfRule>
  </conditionalFormatting>
  <conditionalFormatting sqref="D77:D78">
    <cfRule type="cellIs" dxfId="208" priority="278" operator="equal">
      <formula>0</formula>
    </cfRule>
  </conditionalFormatting>
  <conditionalFormatting sqref="D79:D80">
    <cfRule type="cellIs" dxfId="207" priority="276" operator="equal">
      <formula>0</formula>
    </cfRule>
  </conditionalFormatting>
  <conditionalFormatting sqref="E79:E80">
    <cfRule type="cellIs" dxfId="206" priority="274" operator="equal">
      <formula>0</formula>
    </cfRule>
  </conditionalFormatting>
  <conditionalFormatting sqref="F79:F80">
    <cfRule type="cellIs" dxfId="205" priority="272" operator="equal">
      <formula>0</formula>
    </cfRule>
  </conditionalFormatting>
  <conditionalFormatting sqref="D87:D88">
    <cfRule type="cellIs" dxfId="204" priority="270" operator="equal">
      <formula>0</formula>
    </cfRule>
  </conditionalFormatting>
  <conditionalFormatting sqref="D89:D90">
    <cfRule type="cellIs" dxfId="203" priority="268" operator="equal">
      <formula>0</formula>
    </cfRule>
  </conditionalFormatting>
  <conditionalFormatting sqref="E87:E88">
    <cfRule type="cellIs" dxfId="202" priority="266" operator="equal">
      <formula>0</formula>
    </cfRule>
  </conditionalFormatting>
  <conditionalFormatting sqref="E89:E90">
    <cfRule type="cellIs" dxfId="201" priority="264" operator="equal">
      <formula>0</formula>
    </cfRule>
  </conditionalFormatting>
  <conditionalFormatting sqref="F87:F88">
    <cfRule type="cellIs" dxfId="200" priority="262" operator="equal">
      <formula>0</formula>
    </cfRule>
  </conditionalFormatting>
  <conditionalFormatting sqref="F89:F90">
    <cfRule type="cellIs" dxfId="199" priority="260" operator="equal">
      <formula>0</formula>
    </cfRule>
  </conditionalFormatting>
  <conditionalFormatting sqref="E99:E100">
    <cfRule type="cellIs" dxfId="198" priority="258" operator="equal">
      <formula>0</formula>
    </cfRule>
  </conditionalFormatting>
  <conditionalFormatting sqref="E103:E104">
    <cfRule type="cellIs" dxfId="197" priority="256" operator="equal">
      <formula>0</formula>
    </cfRule>
  </conditionalFormatting>
  <conditionalFormatting sqref="E105:E106">
    <cfRule type="cellIs" dxfId="196" priority="254" operator="equal">
      <formula>0</formula>
    </cfRule>
  </conditionalFormatting>
  <conditionalFormatting sqref="D113:D114">
    <cfRule type="cellIs" dxfId="195" priority="252" operator="equal">
      <formula>0</formula>
    </cfRule>
  </conditionalFormatting>
  <conditionalFormatting sqref="E113:E114">
    <cfRule type="cellIs" dxfId="194" priority="250" operator="equal">
      <formula>0</formula>
    </cfRule>
  </conditionalFormatting>
  <conditionalFormatting sqref="E115:E116">
    <cfRule type="cellIs" dxfId="193" priority="248" operator="equal">
      <formula>0</formula>
    </cfRule>
  </conditionalFormatting>
  <conditionalFormatting sqref="D115:D116">
    <cfRule type="cellIs" dxfId="192" priority="246" operator="equal">
      <formula>0</formula>
    </cfRule>
  </conditionalFormatting>
  <conditionalFormatting sqref="F123:F124">
    <cfRule type="cellIs" dxfId="191" priority="244" operator="equal">
      <formula>0</formula>
    </cfRule>
  </conditionalFormatting>
  <conditionalFormatting sqref="F129:F130">
    <cfRule type="cellIs" dxfId="190" priority="242" operator="equal">
      <formula>0</formula>
    </cfRule>
  </conditionalFormatting>
  <conditionalFormatting sqref="F131:F132">
    <cfRule type="cellIs" dxfId="189" priority="240" operator="equal">
      <formula>0</formula>
    </cfRule>
  </conditionalFormatting>
  <conditionalFormatting sqref="E131:E132">
    <cfRule type="cellIs" dxfId="188" priority="238" operator="equal">
      <formula>0</formula>
    </cfRule>
  </conditionalFormatting>
  <conditionalFormatting sqref="E133:E134">
    <cfRule type="cellIs" dxfId="187" priority="236" operator="equal">
      <formula>0</formula>
    </cfRule>
  </conditionalFormatting>
  <conditionalFormatting sqref="E135:E136">
    <cfRule type="cellIs" dxfId="186" priority="234" operator="equal">
      <formula>0</formula>
    </cfRule>
  </conditionalFormatting>
  <conditionalFormatting sqref="F135:F136">
    <cfRule type="cellIs" dxfId="185" priority="232" operator="equal">
      <formula>0</formula>
    </cfRule>
  </conditionalFormatting>
  <conditionalFormatting sqref="D145:D146">
    <cfRule type="cellIs" dxfId="184" priority="230" operator="equal">
      <formula>0</formula>
    </cfRule>
  </conditionalFormatting>
  <conditionalFormatting sqref="D147:D148">
    <cfRule type="cellIs" dxfId="183" priority="228" operator="equal">
      <formula>0</formula>
    </cfRule>
  </conditionalFormatting>
  <conditionalFormatting sqref="D155:D156">
    <cfRule type="cellIs" dxfId="182" priority="226" operator="equal">
      <formula>0</formula>
    </cfRule>
  </conditionalFormatting>
  <conditionalFormatting sqref="E159:E160">
    <cfRule type="cellIs" dxfId="181" priority="224" operator="equal">
      <formula>0</formula>
    </cfRule>
  </conditionalFormatting>
  <conditionalFormatting sqref="E163:E164">
    <cfRule type="cellIs" dxfId="180" priority="222" operator="equal">
      <formula>0</formula>
    </cfRule>
  </conditionalFormatting>
  <conditionalFormatting sqref="D167:D168">
    <cfRule type="cellIs" dxfId="179" priority="220" operator="equal">
      <formula>0</formula>
    </cfRule>
  </conditionalFormatting>
  <conditionalFormatting sqref="F173:F174">
    <cfRule type="cellIs" dxfId="178" priority="216" operator="equal">
      <formula>0</formula>
    </cfRule>
  </conditionalFormatting>
  <conditionalFormatting sqref="E179:E180">
    <cfRule type="cellIs" dxfId="177" priority="214" operator="equal">
      <formula>0</formula>
    </cfRule>
  </conditionalFormatting>
  <conditionalFormatting sqref="F179:F180">
    <cfRule type="cellIs" dxfId="176" priority="212" operator="equal">
      <formula>0</formula>
    </cfRule>
  </conditionalFormatting>
  <conditionalFormatting sqref="F185:F186">
    <cfRule type="cellIs" dxfId="175" priority="210" operator="equal">
      <formula>0</formula>
    </cfRule>
  </conditionalFormatting>
  <conditionalFormatting sqref="E187:E188">
    <cfRule type="cellIs" dxfId="174" priority="208" operator="equal">
      <formula>0</formula>
    </cfRule>
  </conditionalFormatting>
  <conditionalFormatting sqref="D187:D188">
    <cfRule type="cellIs" dxfId="173" priority="206" operator="equal">
      <formula>0</formula>
    </cfRule>
  </conditionalFormatting>
  <conditionalFormatting sqref="F189:F190">
    <cfRule type="cellIs" dxfId="172" priority="204" operator="equal">
      <formula>0</formula>
    </cfRule>
  </conditionalFormatting>
  <conditionalFormatting sqref="D191:D192">
    <cfRule type="cellIs" dxfId="171" priority="202" operator="equal">
      <formula>0</formula>
    </cfRule>
  </conditionalFormatting>
  <conditionalFormatting sqref="E191:E192">
    <cfRule type="cellIs" dxfId="170" priority="200" operator="equal">
      <formula>0</formula>
    </cfRule>
  </conditionalFormatting>
  <conditionalFormatting sqref="D195:D196">
    <cfRule type="cellIs" dxfId="169" priority="198" operator="equal">
      <formula>0</formula>
    </cfRule>
  </conditionalFormatting>
  <conditionalFormatting sqref="D197:D198">
    <cfRule type="cellIs" dxfId="168" priority="196" operator="equal">
      <formula>0</formula>
    </cfRule>
  </conditionalFormatting>
  <conditionalFormatting sqref="D201:D202">
    <cfRule type="cellIs" dxfId="167" priority="194" operator="equal">
      <formula>0</formula>
    </cfRule>
  </conditionalFormatting>
  <conditionalFormatting sqref="E201:E202">
    <cfRule type="cellIs" dxfId="166" priority="192" operator="equal">
      <formula>0</formula>
    </cfRule>
  </conditionalFormatting>
  <conditionalFormatting sqref="E205:E206">
    <cfRule type="cellIs" dxfId="165" priority="190" operator="equal">
      <formula>0</formula>
    </cfRule>
  </conditionalFormatting>
  <conditionalFormatting sqref="D205:D206">
    <cfRule type="cellIs" dxfId="164" priority="188" operator="equal">
      <formula>0</formula>
    </cfRule>
  </conditionalFormatting>
  <conditionalFormatting sqref="D207:D208">
    <cfRule type="cellIs" dxfId="163" priority="186" operator="equal">
      <formula>0</formula>
    </cfRule>
  </conditionalFormatting>
  <conditionalFormatting sqref="D209:D210">
    <cfRule type="cellIs" dxfId="162" priority="184" operator="equal">
      <formula>0</formula>
    </cfRule>
  </conditionalFormatting>
  <conditionalFormatting sqref="E209:E210">
    <cfRule type="cellIs" dxfId="161" priority="182" operator="equal">
      <formula>0</formula>
    </cfRule>
  </conditionalFormatting>
  <conditionalFormatting sqref="D213:D214">
    <cfRule type="cellIs" dxfId="160" priority="180" operator="equal">
      <formula>0</formula>
    </cfRule>
  </conditionalFormatting>
  <conditionalFormatting sqref="D219:D220">
    <cfRule type="cellIs" dxfId="159" priority="178" operator="equal">
      <formula>0</formula>
    </cfRule>
  </conditionalFormatting>
  <conditionalFormatting sqref="D227:D228">
    <cfRule type="cellIs" dxfId="158" priority="176" operator="equal">
      <formula>0</formula>
    </cfRule>
  </conditionalFormatting>
  <conditionalFormatting sqref="E227:E228">
    <cfRule type="cellIs" dxfId="157" priority="174" operator="equal">
      <formula>0</formula>
    </cfRule>
  </conditionalFormatting>
  <conditionalFormatting sqref="E233:E234">
    <cfRule type="cellIs" dxfId="156" priority="172" operator="equal">
      <formula>0</formula>
    </cfRule>
  </conditionalFormatting>
  <conditionalFormatting sqref="E241:E242">
    <cfRule type="cellIs" dxfId="155" priority="170" operator="equal">
      <formula>0</formula>
    </cfRule>
  </conditionalFormatting>
  <conditionalFormatting sqref="D247:D248">
    <cfRule type="cellIs" dxfId="154" priority="168" operator="equal">
      <formula>0</formula>
    </cfRule>
  </conditionalFormatting>
  <conditionalFormatting sqref="D249:D250">
    <cfRule type="cellIs" dxfId="153" priority="166" operator="equal">
      <formula>0</formula>
    </cfRule>
  </conditionalFormatting>
  <conditionalFormatting sqref="D251:D252">
    <cfRule type="cellIs" dxfId="152" priority="164" operator="equal">
      <formula>0</formula>
    </cfRule>
  </conditionalFormatting>
  <conditionalFormatting sqref="D257:D258">
    <cfRule type="cellIs" dxfId="151" priority="162" operator="equal">
      <formula>0</formula>
    </cfRule>
  </conditionalFormatting>
  <conditionalFormatting sqref="D261:D262">
    <cfRule type="cellIs" dxfId="150" priority="160" operator="equal">
      <formula>0</formula>
    </cfRule>
  </conditionalFormatting>
  <conditionalFormatting sqref="F267:F268">
    <cfRule type="cellIs" dxfId="149" priority="158" operator="equal">
      <formula>0</formula>
    </cfRule>
  </conditionalFormatting>
  <conditionalFormatting sqref="E269:E270">
    <cfRule type="cellIs" dxfId="148" priority="156" operator="equal">
      <formula>0</formula>
    </cfRule>
  </conditionalFormatting>
  <conditionalFormatting sqref="E271:E272">
    <cfRule type="cellIs" dxfId="147" priority="154" operator="equal">
      <formula>0</formula>
    </cfRule>
  </conditionalFormatting>
  <conditionalFormatting sqref="F273:F274">
    <cfRule type="cellIs" dxfId="146" priority="152" operator="equal">
      <formula>0</formula>
    </cfRule>
  </conditionalFormatting>
  <conditionalFormatting sqref="D283:D284">
    <cfRule type="cellIs" dxfId="145" priority="150" operator="equal">
      <formula>0</formula>
    </cfRule>
  </conditionalFormatting>
  <conditionalFormatting sqref="D285:D286">
    <cfRule type="cellIs" dxfId="144" priority="148" operator="equal">
      <formula>0</formula>
    </cfRule>
  </conditionalFormatting>
  <conditionalFormatting sqref="D291:D292">
    <cfRule type="cellIs" dxfId="143" priority="146" operator="equal">
      <formula>0</formula>
    </cfRule>
  </conditionalFormatting>
  <conditionalFormatting sqref="F301:F302">
    <cfRule type="cellIs" dxfId="142" priority="144" operator="equal">
      <formula>0</formula>
    </cfRule>
  </conditionalFormatting>
  <conditionalFormatting sqref="C18">
    <cfRule type="cellIs" dxfId="141" priority="142" operator="equal">
      <formula>0</formula>
    </cfRule>
  </conditionalFormatting>
  <conditionalFormatting sqref="D18:F18">
    <cfRule type="cellIs" dxfId="140" priority="141" operator="equal">
      <formula>0</formula>
    </cfRule>
  </conditionalFormatting>
  <conditionalFormatting sqref="D17:F17">
    <cfRule type="cellIs" dxfId="139" priority="140" operator="equal">
      <formula>0</formula>
    </cfRule>
  </conditionalFormatting>
  <conditionalFormatting sqref="D19:F19">
    <cfRule type="cellIs" dxfId="138" priority="139" operator="equal">
      <formula>0</formula>
    </cfRule>
  </conditionalFormatting>
  <conditionalFormatting sqref="D20:F20">
    <cfRule type="cellIs" dxfId="137" priority="138" operator="equal">
      <formula>0</formula>
    </cfRule>
  </conditionalFormatting>
  <conditionalFormatting sqref="D22:F22">
    <cfRule type="cellIs" dxfId="136" priority="136" operator="equal">
      <formula>0</formula>
    </cfRule>
  </conditionalFormatting>
  <conditionalFormatting sqref="D21:F21">
    <cfRule type="cellIs" dxfId="135" priority="137" operator="equal">
      <formula>0</formula>
    </cfRule>
  </conditionalFormatting>
  <conditionalFormatting sqref="D25:F25">
    <cfRule type="cellIs" dxfId="134" priority="135" operator="equal">
      <formula>0</formula>
    </cfRule>
  </conditionalFormatting>
  <conditionalFormatting sqref="D26:F26">
    <cfRule type="cellIs" dxfId="133" priority="134" operator="equal">
      <formula>0</formula>
    </cfRule>
  </conditionalFormatting>
  <conditionalFormatting sqref="C48">
    <cfRule type="cellIs" dxfId="132" priority="133" operator="equal">
      <formula>0</formula>
    </cfRule>
  </conditionalFormatting>
  <conditionalFormatting sqref="D48:F48">
    <cfRule type="cellIs" dxfId="131" priority="132" operator="equal">
      <formula>0</formula>
    </cfRule>
  </conditionalFormatting>
  <conditionalFormatting sqref="D47:F47">
    <cfRule type="cellIs" dxfId="130" priority="131" operator="equal">
      <formula>0</formula>
    </cfRule>
  </conditionalFormatting>
  <conditionalFormatting sqref="C84">
    <cfRule type="cellIs" dxfId="129" priority="130" operator="equal">
      <formula>0</formula>
    </cfRule>
  </conditionalFormatting>
  <conditionalFormatting sqref="D84:F84">
    <cfRule type="cellIs" dxfId="128" priority="129" operator="equal">
      <formula>0</formula>
    </cfRule>
  </conditionalFormatting>
  <conditionalFormatting sqref="D83:F83">
    <cfRule type="cellIs" dxfId="127" priority="128" operator="equal">
      <formula>0</formula>
    </cfRule>
  </conditionalFormatting>
  <conditionalFormatting sqref="C94">
    <cfRule type="cellIs" dxfId="126" priority="127" operator="equal">
      <formula>0</formula>
    </cfRule>
  </conditionalFormatting>
  <conditionalFormatting sqref="D94:F94">
    <cfRule type="cellIs" dxfId="125" priority="126" operator="equal">
      <formula>0</formula>
    </cfRule>
  </conditionalFormatting>
  <conditionalFormatting sqref="D93:F93">
    <cfRule type="cellIs" dxfId="124" priority="125" operator="equal">
      <formula>0</formula>
    </cfRule>
  </conditionalFormatting>
  <conditionalFormatting sqref="C108">
    <cfRule type="cellIs" dxfId="123" priority="124" operator="equal">
      <formula>0</formula>
    </cfRule>
  </conditionalFormatting>
  <conditionalFormatting sqref="D108:F108">
    <cfRule type="cellIs" dxfId="122" priority="123" operator="equal">
      <formula>0</formula>
    </cfRule>
  </conditionalFormatting>
  <conditionalFormatting sqref="D107:F107">
    <cfRule type="cellIs" dxfId="121" priority="122" operator="equal">
      <formula>0</formula>
    </cfRule>
  </conditionalFormatting>
  <conditionalFormatting sqref="C118">
    <cfRule type="cellIs" dxfId="120" priority="121" operator="equal">
      <formula>0</formula>
    </cfRule>
  </conditionalFormatting>
  <conditionalFormatting sqref="D118:F118">
    <cfRule type="cellIs" dxfId="119" priority="120" operator="equal">
      <formula>0</formula>
    </cfRule>
  </conditionalFormatting>
  <conditionalFormatting sqref="D117:F117">
    <cfRule type="cellIs" dxfId="118" priority="119" operator="equal">
      <formula>0</formula>
    </cfRule>
  </conditionalFormatting>
  <conditionalFormatting sqref="C126">
    <cfRule type="cellIs" dxfId="117" priority="118" operator="equal">
      <formula>0</formula>
    </cfRule>
  </conditionalFormatting>
  <conditionalFormatting sqref="D126:F126">
    <cfRule type="cellIs" dxfId="116" priority="117" operator="equal">
      <formula>0</formula>
    </cfRule>
  </conditionalFormatting>
  <conditionalFormatting sqref="D125:F125">
    <cfRule type="cellIs" dxfId="115" priority="116" operator="equal">
      <formula>0</formula>
    </cfRule>
  </conditionalFormatting>
  <conditionalFormatting sqref="C138">
    <cfRule type="cellIs" dxfId="114" priority="115" operator="equal">
      <formula>0</formula>
    </cfRule>
  </conditionalFormatting>
  <conditionalFormatting sqref="D138:F138">
    <cfRule type="cellIs" dxfId="113" priority="114" operator="equal">
      <formula>0</formula>
    </cfRule>
  </conditionalFormatting>
  <conditionalFormatting sqref="D137:F137">
    <cfRule type="cellIs" dxfId="112" priority="113" operator="equal">
      <formula>0</formula>
    </cfRule>
  </conditionalFormatting>
  <conditionalFormatting sqref="C150">
    <cfRule type="cellIs" dxfId="111" priority="112" operator="equal">
      <formula>0</formula>
    </cfRule>
  </conditionalFormatting>
  <conditionalFormatting sqref="D150:F150">
    <cfRule type="cellIs" dxfId="110" priority="111" operator="equal">
      <formula>0</formula>
    </cfRule>
  </conditionalFormatting>
  <conditionalFormatting sqref="D149:F149">
    <cfRule type="cellIs" dxfId="109" priority="110" operator="equal">
      <formula>0</formula>
    </cfRule>
  </conditionalFormatting>
  <conditionalFormatting sqref="C216">
    <cfRule type="cellIs" dxfId="108" priority="109" operator="equal">
      <formula>0</formula>
    </cfRule>
  </conditionalFormatting>
  <conditionalFormatting sqref="D216:F216">
    <cfRule type="cellIs" dxfId="107" priority="108" operator="equal">
      <formula>0</formula>
    </cfRule>
  </conditionalFormatting>
  <conditionalFormatting sqref="D215:F215">
    <cfRule type="cellIs" dxfId="106" priority="107" operator="equal">
      <formula>0</formula>
    </cfRule>
  </conditionalFormatting>
  <conditionalFormatting sqref="C222">
    <cfRule type="cellIs" dxfId="105" priority="106" operator="equal">
      <formula>0</formula>
    </cfRule>
  </conditionalFormatting>
  <conditionalFormatting sqref="D222:F222">
    <cfRule type="cellIs" dxfId="104" priority="105" operator="equal">
      <formula>0</formula>
    </cfRule>
  </conditionalFormatting>
  <conditionalFormatting sqref="D221:F221">
    <cfRule type="cellIs" dxfId="103" priority="104" operator="equal">
      <formula>0</formula>
    </cfRule>
  </conditionalFormatting>
  <conditionalFormatting sqref="C236">
    <cfRule type="cellIs" dxfId="102" priority="103" operator="equal">
      <formula>0</formula>
    </cfRule>
  </conditionalFormatting>
  <conditionalFormatting sqref="D236:F236">
    <cfRule type="cellIs" dxfId="101" priority="102" operator="equal">
      <formula>0</formula>
    </cfRule>
  </conditionalFormatting>
  <conditionalFormatting sqref="D235:F235">
    <cfRule type="cellIs" dxfId="100" priority="101" operator="equal">
      <formula>0</formula>
    </cfRule>
  </conditionalFormatting>
  <conditionalFormatting sqref="C266">
    <cfRule type="cellIs" dxfId="99" priority="100" operator="equal">
      <formula>0</formula>
    </cfRule>
  </conditionalFormatting>
  <conditionalFormatting sqref="D266:F266">
    <cfRule type="cellIs" dxfId="98" priority="99" operator="equal">
      <formula>0</formula>
    </cfRule>
  </conditionalFormatting>
  <conditionalFormatting sqref="D265:F265">
    <cfRule type="cellIs" dxfId="97" priority="98" operator="equal">
      <formula>0</formula>
    </cfRule>
  </conditionalFormatting>
  <conditionalFormatting sqref="C278">
    <cfRule type="cellIs" dxfId="96" priority="97" operator="equal">
      <formula>0</formula>
    </cfRule>
  </conditionalFormatting>
  <conditionalFormatting sqref="D278:F278">
    <cfRule type="cellIs" dxfId="95" priority="96" operator="equal">
      <formula>0</formula>
    </cfRule>
  </conditionalFormatting>
  <conditionalFormatting sqref="D277:F277">
    <cfRule type="cellIs" dxfId="94" priority="95" operator="equal">
      <formula>0</formula>
    </cfRule>
  </conditionalFormatting>
  <conditionalFormatting sqref="C290">
    <cfRule type="cellIs" dxfId="93" priority="94" operator="equal">
      <formula>0</formula>
    </cfRule>
  </conditionalFormatting>
  <conditionalFormatting sqref="D290:F290">
    <cfRule type="cellIs" dxfId="92" priority="93" operator="equal">
      <formula>0</formula>
    </cfRule>
  </conditionalFormatting>
  <conditionalFormatting sqref="D289:F289">
    <cfRule type="cellIs" dxfId="91" priority="92" operator="equal">
      <formula>0</formula>
    </cfRule>
  </conditionalFormatting>
  <conditionalFormatting sqref="C296">
    <cfRule type="cellIs" dxfId="90" priority="91" operator="equal">
      <formula>0</formula>
    </cfRule>
  </conditionalFormatting>
  <conditionalFormatting sqref="D296:F296">
    <cfRule type="cellIs" dxfId="89" priority="90" operator="equal">
      <formula>0</formula>
    </cfRule>
  </conditionalFormatting>
  <conditionalFormatting sqref="D295:F295">
    <cfRule type="cellIs" dxfId="88" priority="89" operator="equal">
      <formula>0</formula>
    </cfRule>
  </conditionalFormatting>
  <conditionalFormatting sqref="D49:F49">
    <cfRule type="cellIs" dxfId="87" priority="88" operator="equal">
      <formula>0</formula>
    </cfRule>
  </conditionalFormatting>
  <conditionalFormatting sqref="D50:F50">
    <cfRule type="cellIs" dxfId="86" priority="87" operator="equal">
      <formula>0</formula>
    </cfRule>
  </conditionalFormatting>
  <conditionalFormatting sqref="D61:F61">
    <cfRule type="cellIs" dxfId="85" priority="86" operator="equal">
      <formula>0</formula>
    </cfRule>
  </conditionalFormatting>
  <conditionalFormatting sqref="D62:F62">
    <cfRule type="cellIs" dxfId="84" priority="85" operator="equal">
      <formula>0</formula>
    </cfRule>
  </conditionalFormatting>
  <conditionalFormatting sqref="D85:F85">
    <cfRule type="cellIs" dxfId="83" priority="84" operator="equal">
      <formula>0</formula>
    </cfRule>
  </conditionalFormatting>
  <conditionalFormatting sqref="D86:F86">
    <cfRule type="cellIs" dxfId="82" priority="83" operator="equal">
      <formula>0</formula>
    </cfRule>
  </conditionalFormatting>
  <conditionalFormatting sqref="D95:F95">
    <cfRule type="cellIs" dxfId="81" priority="82" operator="equal">
      <formula>0</formula>
    </cfRule>
  </conditionalFormatting>
  <conditionalFormatting sqref="D96:F96">
    <cfRule type="cellIs" dxfId="80" priority="81" operator="equal">
      <formula>0</formula>
    </cfRule>
  </conditionalFormatting>
  <conditionalFormatting sqref="D101:F101">
    <cfRule type="cellIs" dxfId="79" priority="80" operator="equal">
      <formula>0</formula>
    </cfRule>
  </conditionalFormatting>
  <conditionalFormatting sqref="D102:F102">
    <cfRule type="cellIs" dxfId="78" priority="79" operator="equal">
      <formula>0</formula>
    </cfRule>
  </conditionalFormatting>
  <conditionalFormatting sqref="D109:F109">
    <cfRule type="cellIs" dxfId="77" priority="78" operator="equal">
      <formula>0</formula>
    </cfRule>
  </conditionalFormatting>
  <conditionalFormatting sqref="D110:F110">
    <cfRule type="cellIs" dxfId="76" priority="77" operator="equal">
      <formula>0</formula>
    </cfRule>
  </conditionalFormatting>
  <conditionalFormatting sqref="D119:F119">
    <cfRule type="cellIs" dxfId="75" priority="76" operator="equal">
      <formula>0</formula>
    </cfRule>
  </conditionalFormatting>
  <conditionalFormatting sqref="D120:F120">
    <cfRule type="cellIs" dxfId="74" priority="75" operator="equal">
      <formula>0</formula>
    </cfRule>
  </conditionalFormatting>
  <conditionalFormatting sqref="D127:F127">
    <cfRule type="cellIs" dxfId="73" priority="74" operator="equal">
      <formula>0</formula>
    </cfRule>
  </conditionalFormatting>
  <conditionalFormatting sqref="D128:F128">
    <cfRule type="cellIs" dxfId="72" priority="73" operator="equal">
      <formula>0</formula>
    </cfRule>
  </conditionalFormatting>
  <conditionalFormatting sqref="D139:F139">
    <cfRule type="cellIs" dxfId="71" priority="72" operator="equal">
      <formula>0</formula>
    </cfRule>
  </conditionalFormatting>
  <conditionalFormatting sqref="D140:F140">
    <cfRule type="cellIs" dxfId="70" priority="71" operator="equal">
      <formula>0</formula>
    </cfRule>
  </conditionalFormatting>
  <conditionalFormatting sqref="D151:F151">
    <cfRule type="cellIs" dxfId="69" priority="70" operator="equal">
      <formula>0</formula>
    </cfRule>
  </conditionalFormatting>
  <conditionalFormatting sqref="D152:F152">
    <cfRule type="cellIs" dxfId="68" priority="69" operator="equal">
      <formula>0</formula>
    </cfRule>
  </conditionalFormatting>
  <conditionalFormatting sqref="D169:F169">
    <cfRule type="cellIs" dxfId="67" priority="68" operator="equal">
      <formula>0</formula>
    </cfRule>
  </conditionalFormatting>
  <conditionalFormatting sqref="D170:F170">
    <cfRule type="cellIs" dxfId="66" priority="67" operator="equal">
      <formula>0</formula>
    </cfRule>
  </conditionalFormatting>
  <conditionalFormatting sqref="D175:F175">
    <cfRule type="cellIs" dxfId="65" priority="66" operator="equal">
      <formula>0</formula>
    </cfRule>
  </conditionalFormatting>
  <conditionalFormatting sqref="D176:F176">
    <cfRule type="cellIs" dxfId="64" priority="65" operator="equal">
      <formula>0</formula>
    </cfRule>
  </conditionalFormatting>
  <conditionalFormatting sqref="D181:F181">
    <cfRule type="cellIs" dxfId="63" priority="64" operator="equal">
      <formula>0</formula>
    </cfRule>
  </conditionalFormatting>
  <conditionalFormatting sqref="D182:F182">
    <cfRule type="cellIs" dxfId="62" priority="63" operator="equal">
      <formula>0</formula>
    </cfRule>
  </conditionalFormatting>
  <conditionalFormatting sqref="D217:F217">
    <cfRule type="cellIs" dxfId="61" priority="62" operator="equal">
      <formula>0</formula>
    </cfRule>
  </conditionalFormatting>
  <conditionalFormatting sqref="D218:F218">
    <cfRule type="cellIs" dxfId="60" priority="61" operator="equal">
      <formula>0</formula>
    </cfRule>
  </conditionalFormatting>
  <conditionalFormatting sqref="D223:F223">
    <cfRule type="cellIs" dxfId="59" priority="60" operator="equal">
      <formula>0</formula>
    </cfRule>
  </conditionalFormatting>
  <conditionalFormatting sqref="D224:F224">
    <cfRule type="cellIs" dxfId="58" priority="59" operator="equal">
      <formula>0</formula>
    </cfRule>
  </conditionalFormatting>
  <conditionalFormatting sqref="D229:F229">
    <cfRule type="cellIs" dxfId="57" priority="58" operator="equal">
      <formula>0</formula>
    </cfRule>
  </conditionalFormatting>
  <conditionalFormatting sqref="D230:F230">
    <cfRule type="cellIs" dxfId="56" priority="57" operator="equal">
      <formula>0</formula>
    </cfRule>
  </conditionalFormatting>
  <conditionalFormatting sqref="D237:F237">
    <cfRule type="cellIs" dxfId="55" priority="56" operator="equal">
      <formula>0</formula>
    </cfRule>
  </conditionalFormatting>
  <conditionalFormatting sqref="D238:F238">
    <cfRule type="cellIs" dxfId="54" priority="55" operator="equal">
      <formula>0</formula>
    </cfRule>
  </conditionalFormatting>
  <conditionalFormatting sqref="D243:F243">
    <cfRule type="cellIs" dxfId="53" priority="54" operator="equal">
      <formula>0</formula>
    </cfRule>
  </conditionalFormatting>
  <conditionalFormatting sqref="D244:F244">
    <cfRule type="cellIs" dxfId="52" priority="53" operator="equal">
      <formula>0</formula>
    </cfRule>
  </conditionalFormatting>
  <conditionalFormatting sqref="D253:F253">
    <cfRule type="cellIs" dxfId="51" priority="52" operator="equal">
      <formula>0</formula>
    </cfRule>
  </conditionalFormatting>
  <conditionalFormatting sqref="D254:F254">
    <cfRule type="cellIs" dxfId="50" priority="51" operator="equal">
      <formula>0</formula>
    </cfRule>
  </conditionalFormatting>
  <conditionalFormatting sqref="D259:F259">
    <cfRule type="cellIs" dxfId="49" priority="50" operator="equal">
      <formula>0</formula>
    </cfRule>
  </conditionalFormatting>
  <conditionalFormatting sqref="D260:F260">
    <cfRule type="cellIs" dxfId="48" priority="49" operator="equal">
      <formula>0</formula>
    </cfRule>
  </conditionalFormatting>
  <conditionalFormatting sqref="D279:F279">
    <cfRule type="cellIs" dxfId="47" priority="48" operator="equal">
      <formula>0</formula>
    </cfRule>
  </conditionalFormatting>
  <conditionalFormatting sqref="D280:F280">
    <cfRule type="cellIs" dxfId="46" priority="47" operator="equal">
      <formula>0</formula>
    </cfRule>
  </conditionalFormatting>
  <conditionalFormatting sqref="D297:F297">
    <cfRule type="cellIs" dxfId="45" priority="46" operator="equal">
      <formula>0</formula>
    </cfRule>
  </conditionalFormatting>
  <conditionalFormatting sqref="D298:F298">
    <cfRule type="cellIs" dxfId="44" priority="45" operator="equal">
      <formula>0</formula>
    </cfRule>
  </conditionalFormatting>
  <conditionalFormatting sqref="D98:F98">
    <cfRule type="cellIs" dxfId="43" priority="43" operator="equal">
      <formula>0</formula>
    </cfRule>
  </conditionalFormatting>
  <conditionalFormatting sqref="D97:F97">
    <cfRule type="cellIs" dxfId="42" priority="44" operator="equal">
      <formula>0</formula>
    </cfRule>
  </conditionalFormatting>
  <conditionalFormatting sqref="D112:F112">
    <cfRule type="cellIs" dxfId="41" priority="41" operator="equal">
      <formula>0</formula>
    </cfRule>
  </conditionalFormatting>
  <conditionalFormatting sqref="D111:F111">
    <cfRule type="cellIs" dxfId="40" priority="42" operator="equal">
      <formula>0</formula>
    </cfRule>
  </conditionalFormatting>
  <conditionalFormatting sqref="D122:F122">
    <cfRule type="cellIs" dxfId="39" priority="39" operator="equal">
      <formula>0</formula>
    </cfRule>
  </conditionalFormatting>
  <conditionalFormatting sqref="D121:F121">
    <cfRule type="cellIs" dxfId="38" priority="40" operator="equal">
      <formula>0</formula>
    </cfRule>
  </conditionalFormatting>
  <conditionalFormatting sqref="D142:F142">
    <cfRule type="cellIs" dxfId="37" priority="37" operator="equal">
      <formula>0</formula>
    </cfRule>
  </conditionalFormatting>
  <conditionalFormatting sqref="D141:F141">
    <cfRule type="cellIs" dxfId="36" priority="38" operator="equal">
      <formula>0</formula>
    </cfRule>
  </conditionalFormatting>
  <conditionalFormatting sqref="D154:F154">
    <cfRule type="cellIs" dxfId="35" priority="35" operator="equal">
      <formula>0</formula>
    </cfRule>
  </conditionalFormatting>
  <conditionalFormatting sqref="D153:F153">
    <cfRule type="cellIs" dxfId="34" priority="36" operator="equal">
      <formula>0</formula>
    </cfRule>
  </conditionalFormatting>
  <conditionalFormatting sqref="D158:F158">
    <cfRule type="cellIs" dxfId="33" priority="33" operator="equal">
      <formula>0</formula>
    </cfRule>
  </conditionalFormatting>
  <conditionalFormatting sqref="D157:F157">
    <cfRule type="cellIs" dxfId="32" priority="34" operator="equal">
      <formula>0</formula>
    </cfRule>
  </conditionalFormatting>
  <conditionalFormatting sqref="D162:F162">
    <cfRule type="cellIs" dxfId="31" priority="31" operator="equal">
      <formula>0</formula>
    </cfRule>
  </conditionalFormatting>
  <conditionalFormatting sqref="D161:F161">
    <cfRule type="cellIs" dxfId="30" priority="32" operator="equal">
      <formula>0</formula>
    </cfRule>
  </conditionalFormatting>
  <conditionalFormatting sqref="D166:F166">
    <cfRule type="cellIs" dxfId="29" priority="29" operator="equal">
      <formula>0</formula>
    </cfRule>
  </conditionalFormatting>
  <conditionalFormatting sqref="D165:F165">
    <cfRule type="cellIs" dxfId="28" priority="30" operator="equal">
      <formula>0</formula>
    </cfRule>
  </conditionalFormatting>
  <conditionalFormatting sqref="D172:F172">
    <cfRule type="cellIs" dxfId="27" priority="27" operator="equal">
      <formula>0</formula>
    </cfRule>
  </conditionalFormatting>
  <conditionalFormatting sqref="D171:F171">
    <cfRule type="cellIs" dxfId="26" priority="28" operator="equal">
      <formula>0</formula>
    </cfRule>
  </conditionalFormatting>
  <conditionalFormatting sqref="D178:F178">
    <cfRule type="cellIs" dxfId="25" priority="25" operator="equal">
      <formula>0</formula>
    </cfRule>
  </conditionalFormatting>
  <conditionalFormatting sqref="D177:F177">
    <cfRule type="cellIs" dxfId="24" priority="26" operator="equal">
      <formula>0</formula>
    </cfRule>
  </conditionalFormatting>
  <conditionalFormatting sqref="D184:F184">
    <cfRule type="cellIs" dxfId="23" priority="23" operator="equal">
      <formula>0</formula>
    </cfRule>
  </conditionalFormatting>
  <conditionalFormatting sqref="D183:F183">
    <cfRule type="cellIs" dxfId="22" priority="24" operator="equal">
      <formula>0</formula>
    </cfRule>
  </conditionalFormatting>
  <conditionalFormatting sqref="D194:F194">
    <cfRule type="cellIs" dxfId="21" priority="21" operator="equal">
      <formula>0</formula>
    </cfRule>
  </conditionalFormatting>
  <conditionalFormatting sqref="D193:F193">
    <cfRule type="cellIs" dxfId="20" priority="22" operator="equal">
      <formula>0</formula>
    </cfRule>
  </conditionalFormatting>
  <conditionalFormatting sqref="D200:F200">
    <cfRule type="cellIs" dxfId="19" priority="19" operator="equal">
      <formula>0</formula>
    </cfRule>
  </conditionalFormatting>
  <conditionalFormatting sqref="D199:F199">
    <cfRule type="cellIs" dxfId="18" priority="20" operator="equal">
      <formula>0</formula>
    </cfRule>
  </conditionalFormatting>
  <conditionalFormatting sqref="D204:F204">
    <cfRule type="cellIs" dxfId="17" priority="17" operator="equal">
      <formula>0</formula>
    </cfRule>
  </conditionalFormatting>
  <conditionalFormatting sqref="D203:F203">
    <cfRule type="cellIs" dxfId="16" priority="18" operator="equal">
      <formula>0</formula>
    </cfRule>
  </conditionalFormatting>
  <conditionalFormatting sqref="D212:F212">
    <cfRule type="cellIs" dxfId="15" priority="15" operator="equal">
      <formula>0</formula>
    </cfRule>
  </conditionalFormatting>
  <conditionalFormatting sqref="D211:F211">
    <cfRule type="cellIs" dxfId="14" priority="16" operator="equal">
      <formula>0</formula>
    </cfRule>
  </conditionalFormatting>
  <conditionalFormatting sqref="D226:F226">
    <cfRule type="cellIs" dxfId="13" priority="13" operator="equal">
      <formula>0</formula>
    </cfRule>
  </conditionalFormatting>
  <conditionalFormatting sqref="D225:F225">
    <cfRule type="cellIs" dxfId="12" priority="14" operator="equal">
      <formula>0</formula>
    </cfRule>
  </conditionalFormatting>
  <conditionalFormatting sqref="D232:F232">
    <cfRule type="cellIs" dxfId="11" priority="11" operator="equal">
      <formula>0</formula>
    </cfRule>
  </conditionalFormatting>
  <conditionalFormatting sqref="D231:F231">
    <cfRule type="cellIs" dxfId="10" priority="12" operator="equal">
      <formula>0</formula>
    </cfRule>
  </conditionalFormatting>
  <conditionalFormatting sqref="D240:F240">
    <cfRule type="cellIs" dxfId="9" priority="9" operator="equal">
      <formula>0</formula>
    </cfRule>
  </conditionalFormatting>
  <conditionalFormatting sqref="D239:F239">
    <cfRule type="cellIs" dxfId="8" priority="10" operator="equal">
      <formula>0</formula>
    </cfRule>
  </conditionalFormatting>
  <conditionalFormatting sqref="D246:F246">
    <cfRule type="cellIs" dxfId="7" priority="7" operator="equal">
      <formula>0</formula>
    </cfRule>
  </conditionalFormatting>
  <conditionalFormatting sqref="D245:F245">
    <cfRule type="cellIs" dxfId="6" priority="8" operator="equal">
      <formula>0</formula>
    </cfRule>
  </conditionalFormatting>
  <conditionalFormatting sqref="D256:F256">
    <cfRule type="cellIs" dxfId="5" priority="5" operator="equal">
      <formula>0</formula>
    </cfRule>
  </conditionalFormatting>
  <conditionalFormatting sqref="D255:F255">
    <cfRule type="cellIs" dxfId="4" priority="6" operator="equal">
      <formula>0</formula>
    </cfRule>
  </conditionalFormatting>
  <conditionalFormatting sqref="D282:F282">
    <cfRule type="cellIs" dxfId="3" priority="3" operator="equal">
      <formula>0</formula>
    </cfRule>
  </conditionalFormatting>
  <conditionalFormatting sqref="D281:F281">
    <cfRule type="cellIs" dxfId="2" priority="4" operator="equal">
      <formula>0</formula>
    </cfRule>
  </conditionalFormatting>
  <conditionalFormatting sqref="D300:F300">
    <cfRule type="cellIs" dxfId="1" priority="1" operator="equal">
      <formula>0</formula>
    </cfRule>
  </conditionalFormatting>
  <conditionalFormatting sqref="D299:F299">
    <cfRule type="cellIs" dxfId="0" priority="2" operator="equal">
      <formula>0</formula>
    </cfRule>
  </conditionalFormatting>
  <printOptions horizontalCentered="1"/>
  <pageMargins left="0.51181102362204722" right="0.51181102362204722" top="0.78740157480314965" bottom="0.78740157480314965" header="0.51181102362204722" footer="0.51181102362204722"/>
  <pageSetup paperSize="8" scale="92" firstPageNumber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11</vt:i4>
      </vt:variant>
    </vt:vector>
  </HeadingPairs>
  <TitlesOfParts>
    <vt:vector size="20" baseType="lpstr">
      <vt:lpstr>Instruções de preenchimento</vt:lpstr>
      <vt:lpstr>Resumo do Orçamento</vt:lpstr>
      <vt:lpstr>Orçamento Sintético</vt:lpstr>
      <vt:lpstr>Orçamento Analítico</vt:lpstr>
      <vt:lpstr>Insumos e Serviços</vt:lpstr>
      <vt:lpstr>Marcas e Modelos</vt:lpstr>
      <vt:lpstr>Composição de BDI</vt:lpstr>
      <vt:lpstr>Composição de Encargos Sociais </vt:lpstr>
      <vt:lpstr>Cronograma</vt:lpstr>
      <vt:lpstr>'Composição de BDI'!Area_de_impressao</vt:lpstr>
      <vt:lpstr>'Composição de Encargos Sociais '!Area_de_impressao</vt:lpstr>
      <vt:lpstr>Cronograma!Area_de_impressao</vt:lpstr>
      <vt:lpstr>'Insumos e Serviços'!Area_de_impressao</vt:lpstr>
      <vt:lpstr>'Orçamento Analítico'!Area_de_impressao</vt:lpstr>
      <vt:lpstr>'Orçamento Sintético'!Area_de_impressao</vt:lpstr>
      <vt:lpstr>'Resumo do Orçamento'!Area_de_impressao</vt:lpstr>
      <vt:lpstr>Cronograma!Titulos_de_impressao</vt:lpstr>
      <vt:lpstr>'Insumos e Serviços'!Titulos_de_impressao</vt:lpstr>
      <vt:lpstr>'Orçamento Analítico'!Titulos_de_impressao</vt:lpstr>
      <vt:lpstr>'Orçamento Sintético'!Titulos_de_impressao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axlsx</dc:creator>
  <dc:description/>
  <cp:lastModifiedBy>anacz</cp:lastModifiedBy>
  <cp:revision>1</cp:revision>
  <cp:lastPrinted>2022-03-21T18:07:18Z</cp:lastPrinted>
  <dcterms:created xsi:type="dcterms:W3CDTF">2022-01-17T17:47:00Z</dcterms:created>
  <dcterms:modified xsi:type="dcterms:W3CDTF">2022-06-29T16:09:22Z</dcterms:modified>
  <dc:language>pt-BR</dc:language>
</cp:coreProperties>
</file>