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00" windowHeight="9135" tabRatio="500"/>
  </bookViews>
  <sheets>
    <sheet name="Instruções de preenchimento" sheetId="12" r:id="rId1"/>
    <sheet name="Resumo do Orçamento" sheetId="1" r:id="rId2"/>
    <sheet name="Orçamento Sintético" sheetId="2" r:id="rId3"/>
    <sheet name="Orçamento Analítico" sheetId="3" r:id="rId4"/>
    <sheet name="Insumos e Serviços" sheetId="10" r:id="rId5"/>
    <sheet name="Marcas e Modelos" sheetId="13" r:id="rId6"/>
    <sheet name="Composição de BDI" sheetId="5" r:id="rId7"/>
    <sheet name="Composição de Encargos Sociais " sheetId="6" r:id="rId8"/>
    <sheet name="Cronograma" sheetId="11" r:id="rId9"/>
  </sheets>
  <definedNames>
    <definedName name="_10Excel_BuiltIn_Print_Area_3_1_1_3_1">"#ref!"</definedName>
    <definedName name="_11Excel_BuiltIn_Print_Area_3_1_3_1">"#ref!"</definedName>
    <definedName name="_12Excel_BuiltIn_Print_Area_5_1_1">"#ref!"</definedName>
    <definedName name="_13Excel_BuiltIn_Print_Area_5_1_1_1">"#ref!"</definedName>
    <definedName name="_14Excel_BuiltIn_Print_Titles_2_1_1">"#ref!"</definedName>
    <definedName name="_15Excel_BuiltIn_Print_Titles_2_1_1_1">"#ref!"</definedName>
    <definedName name="_16Excel_BuiltIn_Print_Titles_3_1_3_1">"#ref!"</definedName>
    <definedName name="_1Excel_BuiltIn_Print_Area_1_1">"#ref!"</definedName>
    <definedName name="_2Excel_BuiltIn_Print_Area_2_1">"#ref!"</definedName>
    <definedName name="_3Excel_BuiltIn_Print_Area_2_1_1">"#ref!"</definedName>
    <definedName name="_4Excel_BuiltIn_Print_Area_2_1_1_1">"#ref!"</definedName>
    <definedName name="_5Excel_BuiltIn_Print_Area_3_1_1_1">"#ref!"</definedName>
    <definedName name="_6Excel_BuiltIn_Print_Area_3_1_1_1_1">"#ref!"</definedName>
    <definedName name="_7Excel_BuiltIn_Print_Area_3_1_1_1_1_1">"#ref!"</definedName>
    <definedName name="_8Excel_BuiltIn_Print_Area_3_1_1_1_1_3_1">"#ref!"</definedName>
    <definedName name="_9Excel_BuiltIn_Print_Area_3_1_1_1_3_1">"#ref!"</definedName>
    <definedName name="_xlnm._FilterDatabase" localSheetId="4" hidden="1">'Insumos e Serviços'!#REF!</definedName>
    <definedName name="_Toc162077558_1" localSheetId="8">#REF!</definedName>
    <definedName name="_Toc162077558_1" localSheetId="0">#REF!</definedName>
    <definedName name="_Toc162077558_1" localSheetId="4">#REF!</definedName>
    <definedName name="_Toc162077558_1" localSheetId="5">#REF!</definedName>
    <definedName name="_Toc162077558_1">#REF!</definedName>
    <definedName name="_xlnm.Print_Area" localSheetId="6">'Composição de BDI'!$A$1:$D$23</definedName>
    <definedName name="_xlnm.Print_Area" localSheetId="7">'Composição de Encargos Sociais '!$A$1:$D$44</definedName>
    <definedName name="_xlnm.Print_Area" localSheetId="8">Cronograma!$A$1:$F$453</definedName>
    <definedName name="_xlnm.Print_Area" localSheetId="4">'Insumos e Serviços'!$A$1:$F$239</definedName>
    <definedName name="_xlnm.Print_Area" localSheetId="3">'Orçamento Analítico'!$A$1:$H$577</definedName>
    <definedName name="_xlnm.Print_Area" localSheetId="2">'Orçamento Sintético'!$A$1:$H$231</definedName>
    <definedName name="_xlnm.Print_Area" localSheetId="1">'Resumo do Orçamento'!$A$1:$D$20</definedName>
    <definedName name="Excel_BuiltIn_Print_Area_1" localSheetId="8">#REF!</definedName>
    <definedName name="Excel_BuiltIn_Print_Area_1" localSheetId="0">#REF!</definedName>
    <definedName name="Excel_BuiltIn_Print_Area_1" localSheetId="4">#REF!</definedName>
    <definedName name="Excel_BuiltIn_Print_Area_1" localSheetId="5">#REF!</definedName>
    <definedName name="Excel_BuiltIn_Print_Area_1">#REF!</definedName>
    <definedName name="Excel_BuiltIn_Print_Area_1_1" localSheetId="8">#REF!</definedName>
    <definedName name="Excel_BuiltIn_Print_Area_1_1" localSheetId="0">#REF!</definedName>
    <definedName name="Excel_BuiltIn_Print_Area_1_1" localSheetId="4">#REF!</definedName>
    <definedName name="Excel_BuiltIn_Print_Area_1_1" localSheetId="5">#REF!</definedName>
    <definedName name="Excel_BuiltIn_Print_Area_1_1">#REF!</definedName>
    <definedName name="Excel_BuiltIn_Print_Area_1_1_1" localSheetId="8">#REF!</definedName>
    <definedName name="Excel_BuiltIn_Print_Area_1_1_1" localSheetId="0">#REF!</definedName>
    <definedName name="Excel_BuiltIn_Print_Area_1_1_1" localSheetId="4">#REF!</definedName>
    <definedName name="Excel_BuiltIn_Print_Area_1_1_1" localSheetId="5">#REF!</definedName>
    <definedName name="Excel_BuiltIn_Print_Area_1_1_1">#REF!</definedName>
    <definedName name="Excel_BuiltIn_Print_Area_1_1_1_1" localSheetId="8">#REF!</definedName>
    <definedName name="Excel_BuiltIn_Print_Area_1_1_1_1" localSheetId="0">#REF!</definedName>
    <definedName name="Excel_BuiltIn_Print_Area_1_1_1_1" localSheetId="4">#REF!</definedName>
    <definedName name="Excel_BuiltIn_Print_Area_1_1_1_1" localSheetId="5">#REF!</definedName>
    <definedName name="Excel_BuiltIn_Print_Area_1_1_1_1">#REF!</definedName>
    <definedName name="Excel_BuiltIn_Print_Area_1_1_1_1_1" localSheetId="8">#REF!</definedName>
    <definedName name="Excel_BuiltIn_Print_Area_1_1_1_1_1" localSheetId="0">#REF!</definedName>
    <definedName name="Excel_BuiltIn_Print_Area_1_1_1_1_1" localSheetId="4">#REF!</definedName>
    <definedName name="Excel_BuiltIn_Print_Area_1_1_1_1_1" localSheetId="5">#REF!</definedName>
    <definedName name="Excel_BuiltIn_Print_Area_1_1_1_1_1">#REF!</definedName>
    <definedName name="Excel_BuiltIn_Print_Area_1_1_1_1_1_1" localSheetId="8">#REF!</definedName>
    <definedName name="Excel_BuiltIn_Print_Area_1_1_1_1_1_1" localSheetId="0">#REF!</definedName>
    <definedName name="Excel_BuiltIn_Print_Area_1_1_1_1_1_1" localSheetId="4">#REF!</definedName>
    <definedName name="Excel_BuiltIn_Print_Area_1_1_1_1_1_1" localSheetId="5">#REF!</definedName>
    <definedName name="Excel_BuiltIn_Print_Area_1_1_1_1_1_1">#REF!</definedName>
    <definedName name="Excel_BuiltIn_Print_Area_1_1_1_1_1_1_1_1" localSheetId="8">#REF!</definedName>
    <definedName name="Excel_BuiltIn_Print_Area_1_1_1_1_1_1_1_1" localSheetId="0">#REF!</definedName>
    <definedName name="Excel_BuiltIn_Print_Area_1_1_1_1_1_1_1_1" localSheetId="4">#REF!</definedName>
    <definedName name="Excel_BuiltIn_Print_Area_1_1_1_1_1_1_1_1" localSheetId="5">#REF!</definedName>
    <definedName name="Excel_BuiltIn_Print_Area_1_1_1_1_1_1_1_1">#REF!</definedName>
    <definedName name="Excel_BuiltIn_Print_Area_1_1_1_1_5" localSheetId="8">#REF!</definedName>
    <definedName name="Excel_BuiltIn_Print_Area_1_1_1_1_5" localSheetId="0">#REF!</definedName>
    <definedName name="Excel_BuiltIn_Print_Area_1_1_1_1_5" localSheetId="4">#REF!</definedName>
    <definedName name="Excel_BuiltIn_Print_Area_1_1_1_1_5" localSheetId="5">#REF!</definedName>
    <definedName name="Excel_BuiltIn_Print_Area_1_1_1_1_5">#REF!</definedName>
    <definedName name="Excel_BuiltIn_Print_Area_1_1_1_5" localSheetId="8">#REF!</definedName>
    <definedName name="Excel_BuiltIn_Print_Area_1_1_1_5" localSheetId="0">#REF!</definedName>
    <definedName name="Excel_BuiltIn_Print_Area_1_1_1_5" localSheetId="4">#REF!</definedName>
    <definedName name="Excel_BuiltIn_Print_Area_1_1_1_5" localSheetId="5">#REF!</definedName>
    <definedName name="Excel_BuiltIn_Print_Area_1_1_1_5">#REF!</definedName>
    <definedName name="Excel_BuiltIn_Print_Area_1_1_5" localSheetId="8">#REF!</definedName>
    <definedName name="Excel_BuiltIn_Print_Area_1_1_5" localSheetId="0">#REF!</definedName>
    <definedName name="Excel_BuiltIn_Print_Area_1_1_5" localSheetId="4">#REF!</definedName>
    <definedName name="Excel_BuiltIn_Print_Area_1_1_5" localSheetId="5">#REF!</definedName>
    <definedName name="Excel_BuiltIn_Print_Area_1_1_5">#REF!</definedName>
    <definedName name="Excel_BuiltIn_Print_Area_2" localSheetId="8">#REF!</definedName>
    <definedName name="Excel_BuiltIn_Print_Area_2" localSheetId="0">#REF!</definedName>
    <definedName name="Excel_BuiltIn_Print_Area_2" localSheetId="4">#REF!</definedName>
    <definedName name="Excel_BuiltIn_Print_Area_2" localSheetId="5">#REF!</definedName>
    <definedName name="Excel_BuiltIn_Print_Area_2">#REF!</definedName>
    <definedName name="Excel_BuiltIn_Print_Area_2_1" localSheetId="8">#REF!</definedName>
    <definedName name="Excel_BuiltIn_Print_Area_2_1" localSheetId="0">#REF!</definedName>
    <definedName name="Excel_BuiltIn_Print_Area_2_1" localSheetId="4">#REF!</definedName>
    <definedName name="Excel_BuiltIn_Print_Area_2_1" localSheetId="5">#REF!</definedName>
    <definedName name="Excel_BuiltIn_Print_Area_2_1">#REF!</definedName>
    <definedName name="Excel_BuiltIn_Print_Area_2_1_1" localSheetId="8">#REF!</definedName>
    <definedName name="Excel_BuiltIn_Print_Area_2_1_1" localSheetId="0">#REF!</definedName>
    <definedName name="Excel_BuiltIn_Print_Area_2_1_1" localSheetId="4">#REF!</definedName>
    <definedName name="Excel_BuiltIn_Print_Area_2_1_1" localSheetId="5">#REF!</definedName>
    <definedName name="Excel_BuiltIn_Print_Area_2_1_1">#REF!</definedName>
    <definedName name="Excel_BuiltIn_Print_Area_2_1_1_1" localSheetId="8">#REF!</definedName>
    <definedName name="Excel_BuiltIn_Print_Area_2_1_1_1" localSheetId="0">#REF!</definedName>
    <definedName name="Excel_BuiltIn_Print_Area_2_1_1_1" localSheetId="4">#REF!</definedName>
    <definedName name="Excel_BuiltIn_Print_Area_2_1_1_1" localSheetId="5">#REF!</definedName>
    <definedName name="Excel_BuiltIn_Print_Area_2_1_1_1">#REF!</definedName>
    <definedName name="Excel_BuiltIn_Print_Area_2_1_1_1_1" localSheetId="8">#REF!</definedName>
    <definedName name="Excel_BuiltIn_Print_Area_2_1_1_1_1" localSheetId="0">#REF!</definedName>
    <definedName name="Excel_BuiltIn_Print_Area_2_1_1_1_1" localSheetId="4">#REF!</definedName>
    <definedName name="Excel_BuiltIn_Print_Area_2_1_1_1_1" localSheetId="5">#REF!</definedName>
    <definedName name="Excel_BuiltIn_Print_Area_2_1_1_1_1">#REF!</definedName>
    <definedName name="Excel_BuiltIn_Print_Area_2_1_1_1_3">"#ref!"</definedName>
    <definedName name="Excel_BuiltIn_Print_Area_2_1_1_1_4">"#ref!"</definedName>
    <definedName name="Excel_BuiltIn_Print_Area_2_1_1_3">"#ref!"</definedName>
    <definedName name="Excel_BuiltIn_Print_Area_2_1_1_4">"#ref!"</definedName>
    <definedName name="Excel_BuiltIn_Print_Area_2_1_5" localSheetId="8">#REF!</definedName>
    <definedName name="Excel_BuiltIn_Print_Area_2_1_5" localSheetId="0">#REF!</definedName>
    <definedName name="Excel_BuiltIn_Print_Area_2_1_5" localSheetId="4">#REF!</definedName>
    <definedName name="Excel_BuiltIn_Print_Area_2_1_5" localSheetId="5">#REF!</definedName>
    <definedName name="Excel_BuiltIn_Print_Area_2_1_5">#REF!</definedName>
    <definedName name="Excel_BuiltIn_Print_Area_2_5" localSheetId="8">#REF!</definedName>
    <definedName name="Excel_BuiltIn_Print_Area_2_5" localSheetId="0">#REF!</definedName>
    <definedName name="Excel_BuiltIn_Print_Area_2_5" localSheetId="4">#REF!</definedName>
    <definedName name="Excel_BuiltIn_Print_Area_2_5" localSheetId="5">#REF!</definedName>
    <definedName name="Excel_BuiltIn_Print_Area_2_5">#REF!</definedName>
    <definedName name="Excel_BuiltIn_Print_Area_3_1">"#ref!"</definedName>
    <definedName name="Excel_BuiltIn_Print_Area_3_1_1" localSheetId="8">#REF!</definedName>
    <definedName name="Excel_BuiltIn_Print_Area_3_1_1" localSheetId="0">#REF!</definedName>
    <definedName name="Excel_BuiltIn_Print_Area_3_1_1" localSheetId="4">#REF!</definedName>
    <definedName name="Excel_BuiltIn_Print_Area_3_1_1" localSheetId="5">#REF!</definedName>
    <definedName name="Excel_BuiltIn_Print_Area_3_1_1">#REF!</definedName>
    <definedName name="Excel_BuiltIn_Print_Area_3_1_1_1_1_3" localSheetId="8">#REF!</definedName>
    <definedName name="Excel_BuiltIn_Print_Area_3_1_1_1_1_3" localSheetId="0">#REF!</definedName>
    <definedName name="Excel_BuiltIn_Print_Area_3_1_1_1_1_3" localSheetId="4">#REF!</definedName>
    <definedName name="Excel_BuiltIn_Print_Area_3_1_1_1_1_3" localSheetId="5">#REF!</definedName>
    <definedName name="Excel_BuiltIn_Print_Area_3_1_1_1_1_3">#REF!</definedName>
    <definedName name="Excel_BuiltIn_Print_Area_3_1_1_1_1_4" localSheetId="8">#REF!</definedName>
    <definedName name="Excel_BuiltIn_Print_Area_3_1_1_1_1_4" localSheetId="0">#REF!</definedName>
    <definedName name="Excel_BuiltIn_Print_Area_3_1_1_1_1_4" localSheetId="4">#REF!</definedName>
    <definedName name="Excel_BuiltIn_Print_Area_3_1_1_1_1_4" localSheetId="5">#REF!</definedName>
    <definedName name="Excel_BuiltIn_Print_Area_3_1_1_1_1_4">#REF!</definedName>
    <definedName name="Excel_BuiltIn_Print_Area_3_1_1_1_3" localSheetId="8">#REF!</definedName>
    <definedName name="Excel_BuiltIn_Print_Area_3_1_1_1_3" localSheetId="0">#REF!</definedName>
    <definedName name="Excel_BuiltIn_Print_Area_3_1_1_1_3" localSheetId="4">#REF!</definedName>
    <definedName name="Excel_BuiltIn_Print_Area_3_1_1_1_3" localSheetId="5">#REF!</definedName>
    <definedName name="Excel_BuiltIn_Print_Area_3_1_1_1_3">#REF!</definedName>
    <definedName name="Excel_BuiltIn_Print_Area_3_1_1_1_4" localSheetId="8">#REF!</definedName>
    <definedName name="Excel_BuiltIn_Print_Area_3_1_1_1_4" localSheetId="0">#REF!</definedName>
    <definedName name="Excel_BuiltIn_Print_Area_3_1_1_1_4" localSheetId="4">#REF!</definedName>
    <definedName name="Excel_BuiltIn_Print_Area_3_1_1_1_4" localSheetId="5">#REF!</definedName>
    <definedName name="Excel_BuiltIn_Print_Area_3_1_1_1_4">#REF!</definedName>
    <definedName name="Excel_BuiltIn_Print_Area_3_1_1_3" localSheetId="8">#REF!</definedName>
    <definedName name="Excel_BuiltIn_Print_Area_3_1_1_3" localSheetId="0">#REF!</definedName>
    <definedName name="Excel_BuiltIn_Print_Area_3_1_1_3" localSheetId="4">#REF!</definedName>
    <definedName name="Excel_BuiltIn_Print_Area_3_1_1_3" localSheetId="5">#REF!</definedName>
    <definedName name="Excel_BuiltIn_Print_Area_3_1_1_3">#REF!</definedName>
    <definedName name="Excel_BuiltIn_Print_Area_3_1_1_4" localSheetId="8">#REF!</definedName>
    <definedName name="Excel_BuiltIn_Print_Area_3_1_1_4" localSheetId="0">#REF!</definedName>
    <definedName name="Excel_BuiltIn_Print_Area_3_1_1_4" localSheetId="4">#REF!</definedName>
    <definedName name="Excel_BuiltIn_Print_Area_3_1_1_4" localSheetId="5">#REF!</definedName>
    <definedName name="Excel_BuiltIn_Print_Area_3_1_1_4">#REF!</definedName>
    <definedName name="Excel_BuiltIn_Print_Area_3_1_3" localSheetId="8">#REF!</definedName>
    <definedName name="Excel_BuiltIn_Print_Area_3_1_3" localSheetId="0">#REF!</definedName>
    <definedName name="Excel_BuiltIn_Print_Area_3_1_3" localSheetId="4">#REF!</definedName>
    <definedName name="Excel_BuiltIn_Print_Area_3_1_3" localSheetId="5">#REF!</definedName>
    <definedName name="Excel_BuiltIn_Print_Area_3_1_3">#REF!</definedName>
    <definedName name="Excel_BuiltIn_Print_Area_3_1_4" localSheetId="8">#REF!</definedName>
    <definedName name="Excel_BuiltIn_Print_Area_3_1_4" localSheetId="0">#REF!</definedName>
    <definedName name="Excel_BuiltIn_Print_Area_3_1_4" localSheetId="4">#REF!</definedName>
    <definedName name="Excel_BuiltIn_Print_Area_3_1_4" localSheetId="5">#REF!</definedName>
    <definedName name="Excel_BuiltIn_Print_Area_3_1_4">#REF!</definedName>
    <definedName name="Excel_BuiltIn_Print_Area_4_1" localSheetId="8">#REF!</definedName>
    <definedName name="Excel_BuiltIn_Print_Area_4_1" localSheetId="0">#REF!</definedName>
    <definedName name="Excel_BuiltIn_Print_Area_4_1" localSheetId="4">#REF!</definedName>
    <definedName name="Excel_BuiltIn_Print_Area_4_1" localSheetId="5">#REF!</definedName>
    <definedName name="Excel_BuiltIn_Print_Area_4_1">#REF!</definedName>
    <definedName name="Excel_BuiltIn_Print_Area_4_1_1" localSheetId="8">#REF!</definedName>
    <definedName name="Excel_BuiltIn_Print_Area_4_1_1" localSheetId="0">#REF!</definedName>
    <definedName name="Excel_BuiltIn_Print_Area_4_1_1" localSheetId="4">#REF!</definedName>
    <definedName name="Excel_BuiltIn_Print_Area_4_1_1" localSheetId="5">#REF!</definedName>
    <definedName name="Excel_BuiltIn_Print_Area_4_1_1">#REF!</definedName>
    <definedName name="Excel_BuiltIn_Print_Area_4_1_1_1" localSheetId="8">#REF!</definedName>
    <definedName name="Excel_BuiltIn_Print_Area_4_1_1_1" localSheetId="0">#REF!</definedName>
    <definedName name="Excel_BuiltIn_Print_Area_4_1_1_1" localSheetId="4">#REF!</definedName>
    <definedName name="Excel_BuiltIn_Print_Area_4_1_1_1" localSheetId="5">#REF!</definedName>
    <definedName name="Excel_BuiltIn_Print_Area_4_1_1_1">#REF!</definedName>
    <definedName name="Excel_BuiltIn_Print_Area_4_1_1_1_5" localSheetId="8">#REF!</definedName>
    <definedName name="Excel_BuiltIn_Print_Area_4_1_1_1_5" localSheetId="0">#REF!</definedName>
    <definedName name="Excel_BuiltIn_Print_Area_4_1_1_1_5" localSheetId="4">#REF!</definedName>
    <definedName name="Excel_BuiltIn_Print_Area_4_1_1_1_5" localSheetId="5">#REF!</definedName>
    <definedName name="Excel_BuiltIn_Print_Area_4_1_1_1_5">#REF!</definedName>
    <definedName name="Excel_BuiltIn_Print_Area_4_1_1_5" localSheetId="8">#REF!</definedName>
    <definedName name="Excel_BuiltIn_Print_Area_4_1_1_5" localSheetId="0">#REF!</definedName>
    <definedName name="Excel_BuiltIn_Print_Area_4_1_1_5" localSheetId="4">#REF!</definedName>
    <definedName name="Excel_BuiltIn_Print_Area_4_1_1_5" localSheetId="5">#REF!</definedName>
    <definedName name="Excel_BuiltIn_Print_Area_4_1_1_5">#REF!</definedName>
    <definedName name="Excel_BuiltIn_Print_Area_4_1_5" localSheetId="8">#REF!</definedName>
    <definedName name="Excel_BuiltIn_Print_Area_4_1_5" localSheetId="0">#REF!</definedName>
    <definedName name="Excel_BuiltIn_Print_Area_4_1_5" localSheetId="4">#REF!</definedName>
    <definedName name="Excel_BuiltIn_Print_Area_4_1_5" localSheetId="5">#REF!</definedName>
    <definedName name="Excel_BuiltIn_Print_Area_4_1_5">#REF!</definedName>
    <definedName name="Excel_BuiltIn_Print_Area_5_1" localSheetId="8">#REF!</definedName>
    <definedName name="Excel_BuiltIn_Print_Area_5_1" localSheetId="0">#REF!</definedName>
    <definedName name="Excel_BuiltIn_Print_Area_5_1" localSheetId="4">#REF!</definedName>
    <definedName name="Excel_BuiltIn_Print_Area_5_1" localSheetId="5">#REF!</definedName>
    <definedName name="Excel_BuiltIn_Print_Area_5_1">#REF!</definedName>
    <definedName name="Excel_BuiltIn_Print_Area_5_1_1" localSheetId="8">#REF!</definedName>
    <definedName name="Excel_BuiltIn_Print_Area_5_1_1" localSheetId="0">#REF!</definedName>
    <definedName name="Excel_BuiltIn_Print_Area_5_1_1" localSheetId="4">#REF!</definedName>
    <definedName name="Excel_BuiltIn_Print_Area_5_1_1" localSheetId="5">#REF!</definedName>
    <definedName name="Excel_BuiltIn_Print_Area_5_1_1">#REF!</definedName>
    <definedName name="Excel_BuiltIn_Print_Area_5_1_1_1" localSheetId="8">#REF!</definedName>
    <definedName name="Excel_BuiltIn_Print_Area_5_1_1_1" localSheetId="0">#REF!</definedName>
    <definedName name="Excel_BuiltIn_Print_Area_5_1_1_1" localSheetId="4">#REF!</definedName>
    <definedName name="Excel_BuiltIn_Print_Area_5_1_1_1" localSheetId="5">#REF!</definedName>
    <definedName name="Excel_BuiltIn_Print_Area_5_1_1_1">#REF!</definedName>
    <definedName name="Excel_BuiltIn_Print_Area_5_1_1_5" localSheetId="8">#REF!</definedName>
    <definedName name="Excel_BuiltIn_Print_Area_5_1_1_5" localSheetId="0">#REF!</definedName>
    <definedName name="Excel_BuiltIn_Print_Area_5_1_1_5" localSheetId="4">#REF!</definedName>
    <definedName name="Excel_BuiltIn_Print_Area_5_1_1_5" localSheetId="5">#REF!</definedName>
    <definedName name="Excel_BuiltIn_Print_Area_5_1_1_5">#REF!</definedName>
    <definedName name="Excel_BuiltIn_Print_Area_5_1_5" localSheetId="8">#REF!</definedName>
    <definedName name="Excel_BuiltIn_Print_Area_5_1_5" localSheetId="0">#REF!</definedName>
    <definedName name="Excel_BuiltIn_Print_Area_5_1_5" localSheetId="4">#REF!</definedName>
    <definedName name="Excel_BuiltIn_Print_Area_5_1_5" localSheetId="5">#REF!</definedName>
    <definedName name="Excel_BuiltIn_Print_Area_5_1_5">#REF!</definedName>
    <definedName name="Excel_BuiltIn_Print_Area_6_1" localSheetId="8">#REF!</definedName>
    <definedName name="Excel_BuiltIn_Print_Area_6_1" localSheetId="0">#REF!</definedName>
    <definedName name="Excel_BuiltIn_Print_Area_6_1" localSheetId="4">#REF!</definedName>
    <definedName name="Excel_BuiltIn_Print_Area_6_1" localSheetId="5">#REF!</definedName>
    <definedName name="Excel_BuiltIn_Print_Area_6_1">#REF!</definedName>
    <definedName name="Excel_BuiltIn_Print_Titles_1" localSheetId="8">#REF!</definedName>
    <definedName name="Excel_BuiltIn_Print_Titles_1" localSheetId="0">#REF!</definedName>
    <definedName name="Excel_BuiltIn_Print_Titles_1" localSheetId="4">#REF!</definedName>
    <definedName name="Excel_BuiltIn_Print_Titles_1" localSheetId="5">#REF!</definedName>
    <definedName name="Excel_BuiltIn_Print_Titles_1">#REF!</definedName>
    <definedName name="Excel_BuiltIn_Print_Titles_1_1" localSheetId="8">#REF!</definedName>
    <definedName name="Excel_BuiltIn_Print_Titles_1_1" localSheetId="0">#REF!</definedName>
    <definedName name="Excel_BuiltIn_Print_Titles_1_1" localSheetId="4">#REF!</definedName>
    <definedName name="Excel_BuiltIn_Print_Titles_1_1" localSheetId="5">#REF!</definedName>
    <definedName name="Excel_BuiltIn_Print_Titles_1_1">#REF!</definedName>
    <definedName name="Excel_BuiltIn_Print_Titles_1_1_1" localSheetId="8">#REF!</definedName>
    <definedName name="Excel_BuiltIn_Print_Titles_1_1_1" localSheetId="0">#REF!</definedName>
    <definedName name="Excel_BuiltIn_Print_Titles_1_1_1" localSheetId="4">#REF!</definedName>
    <definedName name="Excel_BuiltIn_Print_Titles_1_1_1" localSheetId="5">#REF!</definedName>
    <definedName name="Excel_BuiltIn_Print_Titles_1_1_1">#REF!</definedName>
    <definedName name="Excel_BuiltIn_Print_Titles_1_1_5" localSheetId="8">#REF!</definedName>
    <definedName name="Excel_BuiltIn_Print_Titles_1_1_5" localSheetId="0">#REF!</definedName>
    <definedName name="Excel_BuiltIn_Print_Titles_1_1_5" localSheetId="4">#REF!</definedName>
    <definedName name="Excel_BuiltIn_Print_Titles_1_1_5" localSheetId="5">#REF!</definedName>
    <definedName name="Excel_BuiltIn_Print_Titles_1_1_5">#REF!</definedName>
    <definedName name="Excel_BuiltIn_Print_Titles_2" localSheetId="8">#REF!</definedName>
    <definedName name="Excel_BuiltIn_Print_Titles_2" localSheetId="0">#REF!</definedName>
    <definedName name="Excel_BuiltIn_Print_Titles_2" localSheetId="4">#REF!</definedName>
    <definedName name="Excel_BuiltIn_Print_Titles_2" localSheetId="5">#REF!</definedName>
    <definedName name="Excel_BuiltIn_Print_Titles_2">#REF!</definedName>
    <definedName name="Excel_BuiltIn_Print_Titles_2_1" localSheetId="8">#REF!</definedName>
    <definedName name="Excel_BuiltIn_Print_Titles_2_1" localSheetId="0">#REF!</definedName>
    <definedName name="Excel_BuiltIn_Print_Titles_2_1" localSheetId="4">#REF!</definedName>
    <definedName name="Excel_BuiltIn_Print_Titles_2_1" localSheetId="5">#REF!</definedName>
    <definedName name="Excel_BuiltIn_Print_Titles_2_1">#REF!</definedName>
    <definedName name="Excel_BuiltIn_Print_Titles_2_1_1" localSheetId="8">#REF!</definedName>
    <definedName name="Excel_BuiltIn_Print_Titles_2_1_1" localSheetId="0">#REF!</definedName>
    <definedName name="Excel_BuiltIn_Print_Titles_2_1_1" localSheetId="4">#REF!</definedName>
    <definedName name="Excel_BuiltIn_Print_Titles_2_1_1" localSheetId="5">#REF!</definedName>
    <definedName name="Excel_BuiltIn_Print_Titles_2_1_1">#REF!</definedName>
    <definedName name="Excel_BuiltIn_Print_Titles_2_1_1_1" localSheetId="8">#REF!</definedName>
    <definedName name="Excel_BuiltIn_Print_Titles_2_1_1_1" localSheetId="0">#REF!</definedName>
    <definedName name="Excel_BuiltIn_Print_Titles_2_1_1_1" localSheetId="4">#REF!</definedName>
    <definedName name="Excel_BuiltIn_Print_Titles_2_1_1_1" localSheetId="5">#REF!</definedName>
    <definedName name="Excel_BuiltIn_Print_Titles_2_1_1_1">#REF!</definedName>
    <definedName name="Excel_BuiltIn_Print_Titles_2_1_1_1_1" localSheetId="8">#REF!</definedName>
    <definedName name="Excel_BuiltIn_Print_Titles_2_1_1_1_1" localSheetId="0">#REF!</definedName>
    <definedName name="Excel_BuiltIn_Print_Titles_2_1_1_1_1" localSheetId="4">#REF!</definedName>
    <definedName name="Excel_BuiltIn_Print_Titles_2_1_1_1_1" localSheetId="5">#REF!</definedName>
    <definedName name="Excel_BuiltIn_Print_Titles_2_1_1_1_1">#REF!</definedName>
    <definedName name="Excel_BuiltIn_Print_Titles_2_1_1_1_1_1" localSheetId="8">#REF!</definedName>
    <definedName name="Excel_BuiltIn_Print_Titles_2_1_1_1_1_1" localSheetId="0">#REF!</definedName>
    <definedName name="Excel_BuiltIn_Print_Titles_2_1_1_1_1_1" localSheetId="4">#REF!</definedName>
    <definedName name="Excel_BuiltIn_Print_Titles_2_1_1_1_1_1" localSheetId="5">#REF!</definedName>
    <definedName name="Excel_BuiltIn_Print_Titles_2_1_1_1_1_1">#REF!</definedName>
    <definedName name="Excel_BuiltIn_Print_Titles_2_1_1_1_5" localSheetId="8">#REF!</definedName>
    <definedName name="Excel_BuiltIn_Print_Titles_2_1_1_1_5" localSheetId="0">#REF!</definedName>
    <definedName name="Excel_BuiltIn_Print_Titles_2_1_1_1_5" localSheetId="4">#REF!</definedName>
    <definedName name="Excel_BuiltIn_Print_Titles_2_1_1_1_5" localSheetId="5">#REF!</definedName>
    <definedName name="Excel_BuiltIn_Print_Titles_2_1_1_1_5">#REF!</definedName>
    <definedName name="Excel_BuiltIn_Print_Titles_2_1_1_5" localSheetId="8">#REF!</definedName>
    <definedName name="Excel_BuiltIn_Print_Titles_2_1_1_5" localSheetId="0">#REF!</definedName>
    <definedName name="Excel_BuiltIn_Print_Titles_2_1_1_5" localSheetId="4">#REF!</definedName>
    <definedName name="Excel_BuiltIn_Print_Titles_2_1_1_5" localSheetId="5">#REF!</definedName>
    <definedName name="Excel_BuiltIn_Print_Titles_2_1_1_5">#REF!</definedName>
    <definedName name="Excel_BuiltIn_Print_Titles_2_1_5" localSheetId="8">#REF!</definedName>
    <definedName name="Excel_BuiltIn_Print_Titles_2_1_5" localSheetId="0">#REF!</definedName>
    <definedName name="Excel_BuiltIn_Print_Titles_2_1_5" localSheetId="4">#REF!</definedName>
    <definedName name="Excel_BuiltIn_Print_Titles_2_1_5" localSheetId="5">#REF!</definedName>
    <definedName name="Excel_BuiltIn_Print_Titles_2_1_5">#REF!</definedName>
    <definedName name="Excel_BuiltIn_Print_Titles_2_5" localSheetId="8">#REF!</definedName>
    <definedName name="Excel_BuiltIn_Print_Titles_2_5" localSheetId="0">#REF!</definedName>
    <definedName name="Excel_BuiltIn_Print_Titles_2_5" localSheetId="4">#REF!</definedName>
    <definedName name="Excel_BuiltIn_Print_Titles_2_5" localSheetId="5">#REF!</definedName>
    <definedName name="Excel_BuiltIn_Print_Titles_2_5">#REF!</definedName>
    <definedName name="Excel_BuiltIn_Print_Titles_3_1_3" localSheetId="8">#REF!</definedName>
    <definedName name="Excel_BuiltIn_Print_Titles_3_1_3" localSheetId="0">#REF!</definedName>
    <definedName name="Excel_BuiltIn_Print_Titles_3_1_3" localSheetId="4">#REF!</definedName>
    <definedName name="Excel_BuiltIn_Print_Titles_3_1_3" localSheetId="5">#REF!</definedName>
    <definedName name="Excel_BuiltIn_Print_Titles_3_1_3">#REF!</definedName>
    <definedName name="Excel_BuiltIn_Print_Titles_3_1_4">#N/A</definedName>
    <definedName name="Excel_BuiltIn_Print_Titles_4" localSheetId="8">#REF!</definedName>
    <definedName name="Excel_BuiltIn_Print_Titles_4" localSheetId="0">#REF!</definedName>
    <definedName name="Excel_BuiltIn_Print_Titles_4" localSheetId="4">#REF!</definedName>
    <definedName name="Excel_BuiltIn_Print_Titles_4" localSheetId="5">#REF!</definedName>
    <definedName name="Excel_BuiltIn_Print_Titles_4">#REF!</definedName>
    <definedName name="Excel_BuiltIn_Print_Titles_4_1" localSheetId="8">#REF!</definedName>
    <definedName name="Excel_BuiltIn_Print_Titles_4_1" localSheetId="0">#REF!</definedName>
    <definedName name="Excel_BuiltIn_Print_Titles_4_1" localSheetId="4">#REF!</definedName>
    <definedName name="Excel_BuiltIn_Print_Titles_4_1" localSheetId="5">#REF!</definedName>
    <definedName name="Excel_BuiltIn_Print_Titles_4_1">#REF!</definedName>
    <definedName name="Excel_BuiltIn_Print_Titles_4_1_5" localSheetId="8">#REF!</definedName>
    <definedName name="Excel_BuiltIn_Print_Titles_4_1_5" localSheetId="0">#REF!</definedName>
    <definedName name="Excel_BuiltIn_Print_Titles_4_1_5" localSheetId="4">#REF!</definedName>
    <definedName name="Excel_BuiltIn_Print_Titles_4_1_5" localSheetId="5">#REF!</definedName>
    <definedName name="Excel_BuiltIn_Print_Titles_4_1_5">#REF!</definedName>
    <definedName name="Excel_BuiltIn_Print_Titles_5" localSheetId="8">#REF!</definedName>
    <definedName name="Excel_BuiltIn_Print_Titles_5" localSheetId="0">#REF!</definedName>
    <definedName name="Excel_BuiltIn_Print_Titles_5" localSheetId="4">#REF!</definedName>
    <definedName name="Excel_BuiltIn_Print_Titles_5" localSheetId="5">#REF!</definedName>
    <definedName name="Excel_BuiltIn_Print_Titles_5">#REF!</definedName>
    <definedName name="Excel_BuiltIn_Print_Titles_5_1" localSheetId="8">#REF!</definedName>
    <definedName name="Excel_BuiltIn_Print_Titles_5_1" localSheetId="0">#REF!</definedName>
    <definedName name="Excel_BuiltIn_Print_Titles_5_1" localSheetId="4">#REF!</definedName>
    <definedName name="Excel_BuiltIn_Print_Titles_5_1" localSheetId="5">#REF!</definedName>
    <definedName name="Excel_BuiltIn_Print_Titles_5_1">#REF!</definedName>
    <definedName name="Excel_BuiltIn_Print_Titles_5_5" localSheetId="8">#REF!</definedName>
    <definedName name="Excel_BuiltIn_Print_Titles_5_5" localSheetId="0">#REF!</definedName>
    <definedName name="Excel_BuiltIn_Print_Titles_5_5" localSheetId="4">#REF!</definedName>
    <definedName name="Excel_BuiltIn_Print_Titles_5_5" localSheetId="5">#REF!</definedName>
    <definedName name="Excel_BuiltIn_Print_Titles_5_5">#REF!</definedName>
    <definedName name="_xlnm.Print_Titles" localSheetId="8">Cronograma!$1:$8</definedName>
    <definedName name="_xlnm.Print_Titles" localSheetId="4">'Insumos e Serviços'!$1:$8</definedName>
    <definedName name="_xlnm.Print_Titles" localSheetId="3">'Orçamento Analítico'!$1:$7</definedName>
    <definedName name="_xlnm.Print_Titles" localSheetId="2">'Orçamento Sintético'!$1:$8</definedName>
  </definedNames>
  <calcPr calcId="101716" fullCalcOnLoad="1"/>
</workbook>
</file>

<file path=xl/calcChain.xml><?xml version="1.0" encoding="utf-8"?>
<calcChain xmlns="http://schemas.openxmlformats.org/spreadsheetml/2006/main">
  <c r="C14" i="11"/>
  <c r="E14"/>
  <c r="E12"/>
  <c r="E10"/>
  <c r="A1" i="10"/>
  <c r="A2"/>
  <c r="A3"/>
  <c r="A4"/>
  <c r="A5"/>
  <c r="A6"/>
  <c r="G16" i="2"/>
  <c r="H16"/>
  <c r="C24" i="11"/>
  <c r="E24"/>
  <c r="A1" i="3"/>
  <c r="A2"/>
  <c r="A3"/>
  <c r="A4"/>
  <c r="A5"/>
  <c r="A6"/>
  <c r="A11"/>
  <c r="G18"/>
  <c r="H18"/>
  <c r="G19"/>
  <c r="H19"/>
  <c r="H17"/>
  <c r="G17" i="2"/>
  <c r="H17"/>
  <c r="C26" i="11"/>
  <c r="E26"/>
  <c r="E22"/>
  <c r="E20"/>
  <c r="A18" i="3"/>
  <c r="A19"/>
  <c r="G23"/>
  <c r="H23"/>
  <c r="G24"/>
  <c r="H24"/>
  <c r="G25"/>
  <c r="H25"/>
  <c r="H22"/>
  <c r="G19" i="2"/>
  <c r="H19"/>
  <c r="C30" i="11"/>
  <c r="E30"/>
  <c r="A23" i="3"/>
  <c r="A24"/>
  <c r="A25"/>
  <c r="G28"/>
  <c r="H28"/>
  <c r="G29"/>
  <c r="H29"/>
  <c r="H27"/>
  <c r="G20" i="2"/>
  <c r="H20"/>
  <c r="C32" i="11"/>
  <c r="E32"/>
  <c r="G21" i="2"/>
  <c r="H21"/>
  <c r="C34" i="11"/>
  <c r="E34"/>
  <c r="G22" i="2"/>
  <c r="H22"/>
  <c r="C36" i="11"/>
  <c r="E36"/>
  <c r="G23" i="2"/>
  <c r="H23"/>
  <c r="C38" i="11"/>
  <c r="E38"/>
  <c r="A28" i="3"/>
  <c r="A29"/>
  <c r="G32"/>
  <c r="H32"/>
  <c r="G33"/>
  <c r="H33"/>
  <c r="H31"/>
  <c r="G24" i="2"/>
  <c r="H24"/>
  <c r="C40" i="11"/>
  <c r="E40"/>
  <c r="E28"/>
  <c r="E18"/>
  <c r="G27" i="2"/>
  <c r="H27"/>
  <c r="C46" i="11"/>
  <c r="E46"/>
  <c r="G28" i="2"/>
  <c r="H28"/>
  <c r="C48" i="11"/>
  <c r="E48"/>
  <c r="G29" i="2"/>
  <c r="H29"/>
  <c r="C50" i="11"/>
  <c r="E50"/>
  <c r="G30" i="2"/>
  <c r="H30"/>
  <c r="C52" i="11"/>
  <c r="E52"/>
  <c r="E44"/>
  <c r="G32" i="2"/>
  <c r="H32"/>
  <c r="C56" i="11"/>
  <c r="E56"/>
  <c r="A32" i="3"/>
  <c r="A33"/>
  <c r="G38"/>
  <c r="H38"/>
  <c r="G39"/>
  <c r="H39"/>
  <c r="H37"/>
  <c r="G33" i="2"/>
  <c r="H33"/>
  <c r="C58" i="11"/>
  <c r="E58"/>
  <c r="G34" i="2"/>
  <c r="H34"/>
  <c r="C60" i="11"/>
  <c r="E60"/>
  <c r="G35" i="2"/>
  <c r="H35"/>
  <c r="C62" i="11"/>
  <c r="E62"/>
  <c r="A38" i="3"/>
  <c r="A39"/>
  <c r="G42"/>
  <c r="H42"/>
  <c r="G43"/>
  <c r="H43"/>
  <c r="H41"/>
  <c r="G36" i="2"/>
  <c r="H36"/>
  <c r="C64" i="11"/>
  <c r="E64"/>
  <c r="A42" i="3"/>
  <c r="A43"/>
  <c r="G46"/>
  <c r="H46"/>
  <c r="G47"/>
  <c r="H47"/>
  <c r="H45"/>
  <c r="G37" i="2"/>
  <c r="H37"/>
  <c r="C66" i="11"/>
  <c r="E66"/>
  <c r="G38" i="2"/>
  <c r="H38"/>
  <c r="C68" i="11"/>
  <c r="E68"/>
  <c r="A46" i="3"/>
  <c r="A47"/>
  <c r="G50"/>
  <c r="H50"/>
  <c r="G51"/>
  <c r="H51"/>
  <c r="H49"/>
  <c r="G39" i="2"/>
  <c r="H39"/>
  <c r="C70" i="11"/>
  <c r="E70"/>
  <c r="A50" i="3"/>
  <c r="A51"/>
  <c r="G54"/>
  <c r="H54"/>
  <c r="G55"/>
  <c r="H55"/>
  <c r="G56"/>
  <c r="H56"/>
  <c r="H53"/>
  <c r="G40" i="2"/>
  <c r="H40"/>
  <c r="C72" i="11"/>
  <c r="E72"/>
  <c r="G41" i="2"/>
  <c r="H41"/>
  <c r="C74" i="11"/>
  <c r="E74"/>
  <c r="E54"/>
  <c r="E42"/>
  <c r="E16"/>
  <c r="G45" i="2"/>
  <c r="H45"/>
  <c r="C82" i="11"/>
  <c r="E82"/>
  <c r="G46" i="2"/>
  <c r="H46"/>
  <c r="C84" i="11"/>
  <c r="E84"/>
  <c r="E80"/>
  <c r="E78"/>
  <c r="E76"/>
  <c r="G53" i="2"/>
  <c r="H53"/>
  <c r="C98" i="11"/>
  <c r="E98"/>
  <c r="E92"/>
  <c r="E96"/>
  <c r="E90"/>
  <c r="A54" i="3"/>
  <c r="A55"/>
  <c r="A56"/>
  <c r="A63"/>
  <c r="A64"/>
  <c r="A65"/>
  <c r="A66"/>
  <c r="G70"/>
  <c r="H70"/>
  <c r="H69"/>
  <c r="G56" i="2"/>
  <c r="H56"/>
  <c r="C104" i="11"/>
  <c r="E104"/>
  <c r="A70" i="3"/>
  <c r="G73"/>
  <c r="H73"/>
  <c r="G74"/>
  <c r="H74"/>
  <c r="G75"/>
  <c r="H75"/>
  <c r="H72"/>
  <c r="G57" i="2"/>
  <c r="H57"/>
  <c r="C106" i="11"/>
  <c r="E106"/>
  <c r="E102"/>
  <c r="E88"/>
  <c r="A73" i="3"/>
  <c r="A74"/>
  <c r="A75"/>
  <c r="G81"/>
  <c r="H81"/>
  <c r="G82"/>
  <c r="H82"/>
  <c r="G83"/>
  <c r="H83"/>
  <c r="G84"/>
  <c r="H84"/>
  <c r="G85"/>
  <c r="H85"/>
  <c r="G86"/>
  <c r="H86"/>
  <c r="G87"/>
  <c r="H87"/>
  <c r="G88"/>
  <c r="H88"/>
  <c r="G89"/>
  <c r="H89"/>
  <c r="G90"/>
  <c r="H90"/>
  <c r="H80"/>
  <c r="G61" i="2"/>
  <c r="H61"/>
  <c r="C114" i="11"/>
  <c r="E114"/>
  <c r="A81" i="3"/>
  <c r="A82"/>
  <c r="A83"/>
  <c r="A84"/>
  <c r="A85"/>
  <c r="A86"/>
  <c r="A87"/>
  <c r="A88"/>
  <c r="A89"/>
  <c r="A90"/>
  <c r="G93"/>
  <c r="H93"/>
  <c r="G94"/>
  <c r="H94"/>
  <c r="G95"/>
  <c r="H95"/>
  <c r="G96"/>
  <c r="H96"/>
  <c r="G97"/>
  <c r="H97"/>
  <c r="G98"/>
  <c r="H98"/>
  <c r="G99"/>
  <c r="H99"/>
  <c r="G100"/>
  <c r="H100"/>
  <c r="H92"/>
  <c r="G62" i="2"/>
  <c r="H62"/>
  <c r="C116" i="11"/>
  <c r="E116"/>
  <c r="A93" i="3"/>
  <c r="A94"/>
  <c r="A95"/>
  <c r="A96"/>
  <c r="A97"/>
  <c r="A98"/>
  <c r="A99"/>
  <c r="A100"/>
  <c r="G103"/>
  <c r="H103"/>
  <c r="G104"/>
  <c r="H104"/>
  <c r="G105"/>
  <c r="H105"/>
  <c r="G106"/>
  <c r="H106"/>
  <c r="G107"/>
  <c r="H107"/>
  <c r="G108"/>
  <c r="H108"/>
  <c r="G109"/>
  <c r="H109"/>
  <c r="G110"/>
  <c r="H110"/>
  <c r="H102"/>
  <c r="G63" i="2"/>
  <c r="H63"/>
  <c r="C118" i="11"/>
  <c r="E118"/>
  <c r="E112"/>
  <c r="E110"/>
  <c r="E108"/>
  <c r="A103" i="3"/>
  <c r="A104"/>
  <c r="A105"/>
  <c r="A106"/>
  <c r="A107"/>
  <c r="A108"/>
  <c r="A109"/>
  <c r="A110"/>
  <c r="G115"/>
  <c r="H115"/>
  <c r="G116"/>
  <c r="H116"/>
  <c r="G117"/>
  <c r="H117"/>
  <c r="G118"/>
  <c r="H118"/>
  <c r="H114"/>
  <c r="G66" i="2"/>
  <c r="H66"/>
  <c r="C124" i="11"/>
  <c r="E124"/>
  <c r="E122"/>
  <c r="E120"/>
  <c r="A115" i="3"/>
  <c r="A116"/>
  <c r="A117"/>
  <c r="A118"/>
  <c r="G124"/>
  <c r="H124"/>
  <c r="G125"/>
  <c r="H125"/>
  <c r="G126"/>
  <c r="H126"/>
  <c r="G127"/>
  <c r="H127"/>
  <c r="G128"/>
  <c r="H128"/>
  <c r="H123"/>
  <c r="G70" i="2"/>
  <c r="H70"/>
  <c r="C132" i="11"/>
  <c r="E132"/>
  <c r="E130"/>
  <c r="G72" i="2"/>
  <c r="H72"/>
  <c r="C136" i="11"/>
  <c r="E136"/>
  <c r="E134"/>
  <c r="G74" i="2"/>
  <c r="H74"/>
  <c r="C140" i="11"/>
  <c r="E140"/>
  <c r="E138"/>
  <c r="G76" i="2"/>
  <c r="H76"/>
  <c r="C144" i="11"/>
  <c r="E144"/>
  <c r="G77" i="2"/>
  <c r="H77"/>
  <c r="C146" i="11"/>
  <c r="E146"/>
  <c r="E142"/>
  <c r="G79" i="2"/>
  <c r="H79"/>
  <c r="C150" i="11"/>
  <c r="E150"/>
  <c r="G80" i="2"/>
  <c r="H80"/>
  <c r="C152" i="11"/>
  <c r="E152"/>
  <c r="A124" i="3"/>
  <c r="A125"/>
  <c r="A126"/>
  <c r="A127"/>
  <c r="A128"/>
  <c r="G132"/>
  <c r="H132"/>
  <c r="G133"/>
  <c r="H133"/>
  <c r="G134"/>
  <c r="H134"/>
  <c r="H131"/>
  <c r="G81" i="2"/>
  <c r="H81"/>
  <c r="C154" i="11"/>
  <c r="E154"/>
  <c r="E148"/>
  <c r="G83" i="2"/>
  <c r="H83"/>
  <c r="C158" i="11"/>
  <c r="E158"/>
  <c r="E156"/>
  <c r="E128"/>
  <c r="A132" i="3"/>
  <c r="A133"/>
  <c r="A134"/>
  <c r="G138"/>
  <c r="H138"/>
  <c r="G139"/>
  <c r="H139"/>
  <c r="G140"/>
  <c r="H140"/>
  <c r="G141"/>
  <c r="H141"/>
  <c r="G142"/>
  <c r="H142"/>
  <c r="H137"/>
  <c r="G85" i="2"/>
  <c r="H85"/>
  <c r="C162" i="11"/>
  <c r="E162"/>
  <c r="A138" i="3"/>
  <c r="A139"/>
  <c r="A140"/>
  <c r="A141"/>
  <c r="A142"/>
  <c r="G145"/>
  <c r="H145"/>
  <c r="G146"/>
  <c r="H146"/>
  <c r="G147"/>
  <c r="H147"/>
  <c r="G148"/>
  <c r="H148"/>
  <c r="G149"/>
  <c r="H149"/>
  <c r="H144"/>
  <c r="G86" i="2"/>
  <c r="H86"/>
  <c r="C164" i="11"/>
  <c r="E164"/>
  <c r="A145" i="3"/>
  <c r="A146"/>
  <c r="A147"/>
  <c r="A148"/>
  <c r="A149"/>
  <c r="G152"/>
  <c r="H152"/>
  <c r="G153"/>
  <c r="H153"/>
  <c r="G154"/>
  <c r="H154"/>
  <c r="G155"/>
  <c r="H155"/>
  <c r="H151"/>
  <c r="G87" i="2"/>
  <c r="H87"/>
  <c r="C166" i="11"/>
  <c r="E166"/>
  <c r="A152" i="3"/>
  <c r="A153"/>
  <c r="A154"/>
  <c r="A155"/>
  <c r="G158"/>
  <c r="H158"/>
  <c r="G159"/>
  <c r="H159"/>
  <c r="G160"/>
  <c r="H160"/>
  <c r="G161"/>
  <c r="H161"/>
  <c r="G162"/>
  <c r="H162"/>
  <c r="H157"/>
  <c r="G88" i="2"/>
  <c r="H88"/>
  <c r="C168" i="11"/>
  <c r="E168"/>
  <c r="A158" i="3"/>
  <c r="A159"/>
  <c r="A160"/>
  <c r="A161"/>
  <c r="A162"/>
  <c r="G165"/>
  <c r="H165"/>
  <c r="G166"/>
  <c r="H166"/>
  <c r="G167"/>
  <c r="H167"/>
  <c r="G168"/>
  <c r="H168"/>
  <c r="G169"/>
  <c r="H169"/>
  <c r="H164"/>
  <c r="G89" i="2"/>
  <c r="H89"/>
  <c r="C170" i="11"/>
  <c r="E170"/>
  <c r="E160"/>
  <c r="A165" i="3"/>
  <c r="A166"/>
  <c r="A167"/>
  <c r="A168"/>
  <c r="A169"/>
  <c r="G173"/>
  <c r="H173"/>
  <c r="G174"/>
  <c r="H174"/>
  <c r="G175"/>
  <c r="H175"/>
  <c r="G176"/>
  <c r="H176"/>
  <c r="G177"/>
  <c r="H177"/>
  <c r="G178"/>
  <c r="H178"/>
  <c r="H172"/>
  <c r="G91" i="2"/>
  <c r="H91"/>
  <c r="C174" i="11"/>
  <c r="E174"/>
  <c r="A173" i="3"/>
  <c r="A174"/>
  <c r="A175"/>
  <c r="A176"/>
  <c r="A177"/>
  <c r="A178"/>
  <c r="G181"/>
  <c r="H181"/>
  <c r="G182"/>
  <c r="H182"/>
  <c r="G183"/>
  <c r="H183"/>
  <c r="G184"/>
  <c r="H184"/>
  <c r="H180"/>
  <c r="G92" i="2"/>
  <c r="H92"/>
  <c r="C176" i="11"/>
  <c r="E176"/>
  <c r="A181" i="3"/>
  <c r="A182"/>
  <c r="A183"/>
  <c r="A184"/>
  <c r="G187"/>
  <c r="H187"/>
  <c r="G188"/>
  <c r="H188"/>
  <c r="G189"/>
  <c r="H189"/>
  <c r="H186"/>
  <c r="G93" i="2"/>
  <c r="H93"/>
  <c r="C178" i="11"/>
  <c r="E178"/>
  <c r="E172"/>
  <c r="G95" i="2"/>
  <c r="H95"/>
  <c r="C182" i="11"/>
  <c r="E182"/>
  <c r="A187" i="3"/>
  <c r="A188"/>
  <c r="A189"/>
  <c r="G193"/>
  <c r="H193"/>
  <c r="G194"/>
  <c r="H194"/>
  <c r="G195"/>
  <c r="H195"/>
  <c r="G196"/>
  <c r="H196"/>
  <c r="H192"/>
  <c r="G96" i="2"/>
  <c r="H96"/>
  <c r="C184" i="11"/>
  <c r="E184"/>
  <c r="E180"/>
  <c r="G98" i="2"/>
  <c r="H98"/>
  <c r="C188" i="11"/>
  <c r="E188"/>
  <c r="G99" i="2"/>
  <c r="H99"/>
  <c r="C190" i="11"/>
  <c r="E190"/>
  <c r="G100" i="2"/>
  <c r="H100"/>
  <c r="C192" i="11"/>
  <c r="E192"/>
  <c r="G101" i="2"/>
  <c r="H101"/>
  <c r="C194" i="11"/>
  <c r="E194"/>
  <c r="E186"/>
  <c r="E126"/>
  <c r="G103" i="2"/>
  <c r="H103"/>
  <c r="C198" i="11"/>
  <c r="E198"/>
  <c r="E196"/>
  <c r="G105" i="2"/>
  <c r="H105"/>
  <c r="C202" i="11"/>
  <c r="E202"/>
  <c r="A193" i="3"/>
  <c r="A194"/>
  <c r="A195"/>
  <c r="A196"/>
  <c r="G200"/>
  <c r="H200"/>
  <c r="G201"/>
  <c r="H201"/>
  <c r="G202"/>
  <c r="H202"/>
  <c r="G203"/>
  <c r="H203"/>
  <c r="G204"/>
  <c r="H204"/>
  <c r="H199"/>
  <c r="G106" i="2"/>
  <c r="H106"/>
  <c r="C204" i="11"/>
  <c r="E204"/>
  <c r="E200"/>
  <c r="A200" i="3"/>
  <c r="A201"/>
  <c r="A202"/>
  <c r="A203"/>
  <c r="A204"/>
  <c r="G209"/>
  <c r="H209"/>
  <c r="G210"/>
  <c r="H210"/>
  <c r="G211"/>
  <c r="H211"/>
  <c r="G212"/>
  <c r="H212"/>
  <c r="H208"/>
  <c r="G109" i="2"/>
  <c r="H109"/>
  <c r="C210" i="11"/>
  <c r="E210"/>
  <c r="A209" i="3"/>
  <c r="A210"/>
  <c r="A211"/>
  <c r="A212"/>
  <c r="G215"/>
  <c r="H215"/>
  <c r="G216"/>
  <c r="H216"/>
  <c r="G217"/>
  <c r="H217"/>
  <c r="G218"/>
  <c r="H218"/>
  <c r="H214"/>
  <c r="G110" i="2"/>
  <c r="H110"/>
  <c r="C212" i="11"/>
  <c r="E212"/>
  <c r="A215" i="3"/>
  <c r="A216"/>
  <c r="A217"/>
  <c r="A218"/>
  <c r="G221"/>
  <c r="H221"/>
  <c r="G222"/>
  <c r="H222"/>
  <c r="G223"/>
  <c r="H223"/>
  <c r="G224"/>
  <c r="H224"/>
  <c r="H220"/>
  <c r="G111" i="2"/>
  <c r="H111"/>
  <c r="C214" i="11"/>
  <c r="E214"/>
  <c r="E208"/>
  <c r="A221" i="3"/>
  <c r="A222"/>
  <c r="A223"/>
  <c r="A224"/>
  <c r="G228"/>
  <c r="H228"/>
  <c r="G229"/>
  <c r="H229"/>
  <c r="G230"/>
  <c r="H230"/>
  <c r="H227"/>
  <c r="G113" i="2"/>
  <c r="H113"/>
  <c r="C218" i="11"/>
  <c r="E218"/>
  <c r="A228" i="3"/>
  <c r="A229"/>
  <c r="A230"/>
  <c r="G233"/>
  <c r="H233"/>
  <c r="G234"/>
  <c r="H234"/>
  <c r="G235"/>
  <c r="H235"/>
  <c r="H232"/>
  <c r="G114" i="2"/>
  <c r="H114"/>
  <c r="C220" i="11"/>
  <c r="E220"/>
  <c r="E216"/>
  <c r="E206"/>
  <c r="A233" i="3"/>
  <c r="A234"/>
  <c r="A235"/>
  <c r="G240"/>
  <c r="H240"/>
  <c r="G241"/>
  <c r="H241"/>
  <c r="G242"/>
  <c r="H242"/>
  <c r="G243"/>
  <c r="H243"/>
  <c r="G244"/>
  <c r="H244"/>
  <c r="H239"/>
  <c r="G117" i="2"/>
  <c r="H117"/>
  <c r="C226" i="11"/>
  <c r="E226"/>
  <c r="A240" i="3"/>
  <c r="A241"/>
  <c r="A242"/>
  <c r="A243"/>
  <c r="A244"/>
  <c r="G247"/>
  <c r="H247"/>
  <c r="G248"/>
  <c r="H248"/>
  <c r="G249"/>
  <c r="H249"/>
  <c r="G250"/>
  <c r="H250"/>
  <c r="G251"/>
  <c r="H251"/>
  <c r="G252"/>
  <c r="H252"/>
  <c r="H246"/>
  <c r="G118" i="2"/>
  <c r="H118"/>
  <c r="C228" i="11"/>
  <c r="E228"/>
  <c r="A247" i="3"/>
  <c r="A248"/>
  <c r="A249"/>
  <c r="A250"/>
  <c r="A251"/>
  <c r="A252"/>
  <c r="G255"/>
  <c r="H255"/>
  <c r="G256"/>
  <c r="H256"/>
  <c r="G257"/>
  <c r="H257"/>
  <c r="G258"/>
  <c r="H258"/>
  <c r="G259"/>
  <c r="H259"/>
  <c r="G260"/>
  <c r="H260"/>
  <c r="G261"/>
  <c r="H261"/>
  <c r="G262"/>
  <c r="H262"/>
  <c r="H254"/>
  <c r="G119" i="2"/>
  <c r="H119"/>
  <c r="C230" i="11"/>
  <c r="E230"/>
  <c r="A255" i="3"/>
  <c r="A256"/>
  <c r="A257"/>
  <c r="A258"/>
  <c r="A259"/>
  <c r="A260"/>
  <c r="A261"/>
  <c r="A262"/>
  <c r="G265"/>
  <c r="H265"/>
  <c r="G266"/>
  <c r="H266"/>
  <c r="G267"/>
  <c r="H267"/>
  <c r="G268"/>
  <c r="H268"/>
  <c r="G269"/>
  <c r="H269"/>
  <c r="G270"/>
  <c r="H270"/>
  <c r="G271"/>
  <c r="H271"/>
  <c r="G272"/>
  <c r="H272"/>
  <c r="H264"/>
  <c r="G120" i="2"/>
  <c r="H120"/>
  <c r="C232" i="11"/>
  <c r="E232"/>
  <c r="A265" i="3"/>
  <c r="A266"/>
  <c r="A267"/>
  <c r="A268"/>
  <c r="A269"/>
  <c r="A270"/>
  <c r="A271"/>
  <c r="A272"/>
  <c r="G275"/>
  <c r="H275"/>
  <c r="G276"/>
  <c r="H276"/>
  <c r="G277"/>
  <c r="H277"/>
  <c r="G278"/>
  <c r="H278"/>
  <c r="G279"/>
  <c r="H279"/>
  <c r="G280"/>
  <c r="H280"/>
  <c r="G281"/>
  <c r="H281"/>
  <c r="H274"/>
  <c r="G121" i="2"/>
  <c r="H121"/>
  <c r="C234" i="11"/>
  <c r="E234"/>
  <c r="A275" i="3"/>
  <c r="A276"/>
  <c r="A277"/>
  <c r="A278"/>
  <c r="A279"/>
  <c r="A280"/>
  <c r="A281"/>
  <c r="G284"/>
  <c r="H284"/>
  <c r="G285"/>
  <c r="H285"/>
  <c r="G286"/>
  <c r="H286"/>
  <c r="G287"/>
  <c r="H287"/>
  <c r="G288"/>
  <c r="H288"/>
  <c r="G289"/>
  <c r="H289"/>
  <c r="G290"/>
  <c r="H290"/>
  <c r="G291"/>
  <c r="H291"/>
  <c r="G292"/>
  <c r="H292"/>
  <c r="G293"/>
  <c r="H293"/>
  <c r="H283"/>
  <c r="G122" i="2"/>
  <c r="H122"/>
  <c r="C236" i="11"/>
  <c r="E236"/>
  <c r="E224"/>
  <c r="G124" i="2"/>
  <c r="H124"/>
  <c r="C240" i="11"/>
  <c r="E240"/>
  <c r="G125" i="2"/>
  <c r="H125"/>
  <c r="C242" i="11"/>
  <c r="E242"/>
  <c r="A284" i="3"/>
  <c r="A285"/>
  <c r="A286"/>
  <c r="A287"/>
  <c r="A288"/>
  <c r="A289"/>
  <c r="A290"/>
  <c r="A291"/>
  <c r="A292"/>
  <c r="A293"/>
  <c r="G297"/>
  <c r="H297"/>
  <c r="G298"/>
  <c r="H298"/>
  <c r="G299"/>
  <c r="H299"/>
  <c r="H296"/>
  <c r="G126" i="2"/>
  <c r="H126"/>
  <c r="C244" i="11"/>
  <c r="E244"/>
  <c r="A297" i="3"/>
  <c r="A298"/>
  <c r="A299"/>
  <c r="G302"/>
  <c r="H302"/>
  <c r="G303"/>
  <c r="H303"/>
  <c r="G304"/>
  <c r="H304"/>
  <c r="H301"/>
  <c r="G127" i="2"/>
  <c r="H127"/>
  <c r="C246" i="11"/>
  <c r="E246"/>
  <c r="G128" i="2"/>
  <c r="H128"/>
  <c r="C248" i="11"/>
  <c r="E248"/>
  <c r="G129" i="2"/>
  <c r="H129"/>
  <c r="C250" i="11"/>
  <c r="E250"/>
  <c r="A302" i="3"/>
  <c r="A303"/>
  <c r="A304"/>
  <c r="G307"/>
  <c r="H307"/>
  <c r="G308"/>
  <c r="H308"/>
  <c r="G309"/>
  <c r="H309"/>
  <c r="G310"/>
  <c r="H310"/>
  <c r="G311"/>
  <c r="H311"/>
  <c r="G312"/>
  <c r="H312"/>
  <c r="G313"/>
  <c r="H313"/>
  <c r="H306"/>
  <c r="G130" i="2"/>
  <c r="H130"/>
  <c r="C252" i="11"/>
  <c r="E252"/>
  <c r="A307" i="3"/>
  <c r="A308"/>
  <c r="A309"/>
  <c r="A310"/>
  <c r="A311"/>
  <c r="A312"/>
  <c r="A313"/>
  <c r="G316"/>
  <c r="H316"/>
  <c r="G317"/>
  <c r="H317"/>
  <c r="G318"/>
  <c r="H318"/>
  <c r="G319"/>
  <c r="H319"/>
  <c r="G320"/>
  <c r="H320"/>
  <c r="G321"/>
  <c r="H321"/>
  <c r="G322"/>
  <c r="H322"/>
  <c r="H315"/>
  <c r="G131" i="2"/>
  <c r="H131"/>
  <c r="C254" i="11"/>
  <c r="E254"/>
  <c r="A316" i="3"/>
  <c r="A317"/>
  <c r="A318"/>
  <c r="A319"/>
  <c r="A320"/>
  <c r="A321"/>
  <c r="A322"/>
  <c r="G325"/>
  <c r="H325"/>
  <c r="G326"/>
  <c r="H326"/>
  <c r="G327"/>
  <c r="H327"/>
  <c r="G328"/>
  <c r="H328"/>
  <c r="G329"/>
  <c r="H329"/>
  <c r="H324"/>
  <c r="G132" i="2"/>
  <c r="H132"/>
  <c r="C256" i="11"/>
  <c r="E256"/>
  <c r="A325" i="3"/>
  <c r="A326"/>
  <c r="A327"/>
  <c r="A328"/>
  <c r="A329"/>
  <c r="G332"/>
  <c r="H332"/>
  <c r="G333"/>
  <c r="H333"/>
  <c r="G334"/>
  <c r="H334"/>
  <c r="H331"/>
  <c r="G133" i="2"/>
  <c r="H133"/>
  <c r="C258" i="11"/>
  <c r="E258"/>
  <c r="A332" i="3"/>
  <c r="A333"/>
  <c r="A334"/>
  <c r="G337"/>
  <c r="H337"/>
  <c r="G338"/>
  <c r="H338"/>
  <c r="G339"/>
  <c r="H339"/>
  <c r="H336"/>
  <c r="G134" i="2"/>
  <c r="H134"/>
  <c r="C260" i="11"/>
  <c r="E260"/>
  <c r="A337" i="3"/>
  <c r="A338"/>
  <c r="A339"/>
  <c r="G342"/>
  <c r="H342"/>
  <c r="G343"/>
  <c r="H343"/>
  <c r="G344"/>
  <c r="H344"/>
  <c r="H341"/>
  <c r="G135" i="2"/>
  <c r="H135"/>
  <c r="C262" i="11"/>
  <c r="E262"/>
  <c r="A342" i="3"/>
  <c r="A343"/>
  <c r="A344"/>
  <c r="G347"/>
  <c r="H347"/>
  <c r="G348"/>
  <c r="H348"/>
  <c r="G349"/>
  <c r="H349"/>
  <c r="G350"/>
  <c r="H350"/>
  <c r="H346"/>
  <c r="G136" i="2"/>
  <c r="H136"/>
  <c r="C264" i="11"/>
  <c r="E264"/>
  <c r="A347" i="3"/>
  <c r="A348"/>
  <c r="A349"/>
  <c r="A350"/>
  <c r="G353"/>
  <c r="H353"/>
  <c r="G354"/>
  <c r="H354"/>
  <c r="G355"/>
  <c r="H355"/>
  <c r="G356"/>
  <c r="H356"/>
  <c r="G357"/>
  <c r="H357"/>
  <c r="G358"/>
  <c r="H358"/>
  <c r="G359"/>
  <c r="H359"/>
  <c r="G360"/>
  <c r="H360"/>
  <c r="H352"/>
  <c r="G137" i="2"/>
  <c r="H137"/>
  <c r="C266" i="11"/>
  <c r="E266"/>
  <c r="A353" i="3"/>
  <c r="A354"/>
  <c r="A355"/>
  <c r="A356"/>
  <c r="A357"/>
  <c r="A358"/>
  <c r="A359"/>
  <c r="A360"/>
  <c r="G363"/>
  <c r="H363"/>
  <c r="G364"/>
  <c r="H364"/>
  <c r="G365"/>
  <c r="H365"/>
  <c r="G366"/>
  <c r="H366"/>
  <c r="G367"/>
  <c r="H367"/>
  <c r="H362"/>
  <c r="G138" i="2"/>
  <c r="H138"/>
  <c r="C268" i="11"/>
  <c r="E268"/>
  <c r="G139" i="2"/>
  <c r="H139"/>
  <c r="C270" i="11"/>
  <c r="E270"/>
  <c r="A363" i="3"/>
  <c r="A364"/>
  <c r="A365"/>
  <c r="A366"/>
  <c r="A367"/>
  <c r="G370"/>
  <c r="H370"/>
  <c r="G371"/>
  <c r="H371"/>
  <c r="G372"/>
  <c r="H372"/>
  <c r="G373"/>
  <c r="H373"/>
  <c r="H369"/>
  <c r="G140" i="2"/>
  <c r="H140"/>
  <c r="C272" i="11"/>
  <c r="E272"/>
  <c r="E238"/>
  <c r="A370" i="3"/>
  <c r="A371"/>
  <c r="A372"/>
  <c r="A373"/>
  <c r="G377"/>
  <c r="H377"/>
  <c r="G378"/>
  <c r="H378"/>
  <c r="H376"/>
  <c r="G142" i="2"/>
  <c r="H142"/>
  <c r="C276" i="11"/>
  <c r="E276"/>
  <c r="A377" i="3"/>
  <c r="A378"/>
  <c r="G381"/>
  <c r="H381"/>
  <c r="G382"/>
  <c r="H382"/>
  <c r="G383"/>
  <c r="H383"/>
  <c r="H380"/>
  <c r="G143" i="2"/>
  <c r="H143"/>
  <c r="C278" i="11"/>
  <c r="E278"/>
  <c r="E274"/>
  <c r="A381" i="3"/>
  <c r="A382"/>
  <c r="A383"/>
  <c r="G387"/>
  <c r="H387"/>
  <c r="G388"/>
  <c r="H388"/>
  <c r="G389"/>
  <c r="H389"/>
  <c r="G390"/>
  <c r="H390"/>
  <c r="G391"/>
  <c r="H391"/>
  <c r="G392"/>
  <c r="H392"/>
  <c r="G393"/>
  <c r="H393"/>
  <c r="G394"/>
  <c r="H394"/>
  <c r="G395"/>
  <c r="H395"/>
  <c r="H386"/>
  <c r="G145" i="2"/>
  <c r="H145"/>
  <c r="C282" i="11"/>
  <c r="E282"/>
  <c r="A387" i="3"/>
  <c r="A388"/>
  <c r="A389"/>
  <c r="A390"/>
  <c r="A391"/>
  <c r="A392"/>
  <c r="A393"/>
  <c r="A394"/>
  <c r="A395"/>
  <c r="G398"/>
  <c r="H398"/>
  <c r="G399"/>
  <c r="H399"/>
  <c r="G400"/>
  <c r="H400"/>
  <c r="G401"/>
  <c r="H401"/>
  <c r="G402"/>
  <c r="H402"/>
  <c r="G403"/>
  <c r="H403"/>
  <c r="H397"/>
  <c r="G146" i="2"/>
  <c r="H146"/>
  <c r="C284" i="11"/>
  <c r="E284"/>
  <c r="A398" i="3"/>
  <c r="A399"/>
  <c r="A400"/>
  <c r="A401"/>
  <c r="A402"/>
  <c r="A403"/>
  <c r="G406"/>
  <c r="H406"/>
  <c r="G407"/>
  <c r="H407"/>
  <c r="G408"/>
  <c r="H408"/>
  <c r="G409"/>
  <c r="H409"/>
  <c r="G410"/>
  <c r="H410"/>
  <c r="G411"/>
  <c r="H411"/>
  <c r="H405"/>
  <c r="G147" i="2"/>
  <c r="H147"/>
  <c r="C286" i="11"/>
  <c r="E286"/>
  <c r="A406" i="3"/>
  <c r="A407"/>
  <c r="A408"/>
  <c r="A409"/>
  <c r="A410"/>
  <c r="A411"/>
  <c r="G414"/>
  <c r="H414"/>
  <c r="G415"/>
  <c r="H415"/>
  <c r="G416"/>
  <c r="H416"/>
  <c r="G417"/>
  <c r="H417"/>
  <c r="G418"/>
  <c r="H418"/>
  <c r="G419"/>
  <c r="H419"/>
  <c r="H413"/>
  <c r="G148" i="2"/>
  <c r="H148"/>
  <c r="C288" i="11"/>
  <c r="E288"/>
  <c r="G149" i="2"/>
  <c r="H149"/>
  <c r="C290" i="11"/>
  <c r="E290"/>
  <c r="E280"/>
  <c r="E222"/>
  <c r="E86"/>
  <c r="G152" i="2"/>
  <c r="H152"/>
  <c r="C296" i="11"/>
  <c r="E296"/>
  <c r="G153" i="2"/>
  <c r="H153"/>
  <c r="C298" i="11"/>
  <c r="E298"/>
  <c r="G154" i="2"/>
  <c r="H154"/>
  <c r="C300" i="11"/>
  <c r="E300"/>
  <c r="A414" i="3"/>
  <c r="A415"/>
  <c r="A416"/>
  <c r="A417"/>
  <c r="A418"/>
  <c r="A419"/>
  <c r="G424"/>
  <c r="H424"/>
  <c r="H423"/>
  <c r="G155" i="2"/>
  <c r="H155"/>
  <c r="C302" i="11"/>
  <c r="E302"/>
  <c r="A424" i="3"/>
  <c r="G427"/>
  <c r="H427"/>
  <c r="H426"/>
  <c r="G156" i="2"/>
  <c r="H156"/>
  <c r="C304" i="11"/>
  <c r="E304"/>
  <c r="G157" i="2"/>
  <c r="H157"/>
  <c r="C306" i="11"/>
  <c r="E306"/>
  <c r="G158" i="2"/>
  <c r="H158"/>
  <c r="C308" i="11"/>
  <c r="E308"/>
  <c r="G159" i="2"/>
  <c r="H159"/>
  <c r="C310" i="11"/>
  <c r="E310"/>
  <c r="G160" i="2"/>
  <c r="H160"/>
  <c r="C312" i="11"/>
  <c r="E312"/>
  <c r="G161" i="2"/>
  <c r="H161"/>
  <c r="C314" i="11"/>
  <c r="E314"/>
  <c r="E294"/>
  <c r="E292"/>
  <c r="A427" i="3"/>
  <c r="G433"/>
  <c r="H433"/>
  <c r="G434"/>
  <c r="H434"/>
  <c r="G435"/>
  <c r="H435"/>
  <c r="G436"/>
  <c r="H436"/>
  <c r="G437"/>
  <c r="H437"/>
  <c r="G438"/>
  <c r="H438"/>
  <c r="G439"/>
  <c r="H439"/>
  <c r="G440"/>
  <c r="H440"/>
  <c r="G441"/>
  <c r="H441"/>
  <c r="G442"/>
  <c r="H442"/>
  <c r="G443"/>
  <c r="H443"/>
  <c r="H432"/>
  <c r="G165" i="2"/>
  <c r="H165"/>
  <c r="C322" i="11"/>
  <c r="E322"/>
  <c r="G166" i="2"/>
  <c r="H166"/>
  <c r="C324" i="11"/>
  <c r="E324"/>
  <c r="G167" i="2"/>
  <c r="H167"/>
  <c r="C326" i="11"/>
  <c r="E326"/>
  <c r="G168" i="2"/>
  <c r="H168"/>
  <c r="C328" i="11"/>
  <c r="E328"/>
  <c r="E320"/>
  <c r="A433" i="3"/>
  <c r="A434"/>
  <c r="A435"/>
  <c r="A436"/>
  <c r="A437"/>
  <c r="A438"/>
  <c r="A439"/>
  <c r="A440"/>
  <c r="A441"/>
  <c r="A442"/>
  <c r="A443"/>
  <c r="G447"/>
  <c r="H447"/>
  <c r="G448"/>
  <c r="H448"/>
  <c r="H446"/>
  <c r="G170" i="2"/>
  <c r="H170"/>
  <c r="C332" i="11"/>
  <c r="E332"/>
  <c r="A447" i="3"/>
  <c r="A448"/>
  <c r="G451"/>
  <c r="H451"/>
  <c r="G452"/>
  <c r="H452"/>
  <c r="H450"/>
  <c r="G171" i="2"/>
  <c r="H171"/>
  <c r="C334" i="11"/>
  <c r="E334"/>
  <c r="A451" i="3"/>
  <c r="A452"/>
  <c r="G455"/>
  <c r="H455"/>
  <c r="G456"/>
  <c r="H456"/>
  <c r="H454"/>
  <c r="G172" i="2"/>
  <c r="H172"/>
  <c r="C336" i="11"/>
  <c r="E336"/>
  <c r="G173" i="2"/>
  <c r="H173"/>
  <c r="C338" i="11"/>
  <c r="E338"/>
  <c r="G174" i="2"/>
  <c r="H174"/>
  <c r="C340" i="11"/>
  <c r="E340"/>
  <c r="G175" i="2"/>
  <c r="H175"/>
  <c r="C342" i="11"/>
  <c r="E342"/>
  <c r="G176" i="2"/>
  <c r="H176"/>
  <c r="C344" i="11"/>
  <c r="E344"/>
  <c r="E330"/>
  <c r="E318"/>
  <c r="G179" i="2"/>
  <c r="H179"/>
  <c r="C350" i="11"/>
  <c r="E350"/>
  <c r="G180" i="2"/>
  <c r="H180"/>
  <c r="C352" i="11"/>
  <c r="E352"/>
  <c r="G181" i="2"/>
  <c r="H181"/>
  <c r="C354" i="11"/>
  <c r="E354"/>
  <c r="E348"/>
  <c r="G183" i="2"/>
  <c r="H183"/>
  <c r="C358" i="11"/>
  <c r="E358"/>
  <c r="A455" i="3"/>
  <c r="A456"/>
  <c r="G461"/>
  <c r="H461"/>
  <c r="G462"/>
  <c r="H462"/>
  <c r="G463"/>
  <c r="H463"/>
  <c r="H460"/>
  <c r="G184" i="2"/>
  <c r="H184"/>
  <c r="C360" i="11"/>
  <c r="E360"/>
  <c r="E356"/>
  <c r="E346"/>
  <c r="A461" i="3"/>
  <c r="A462"/>
  <c r="A463"/>
  <c r="G467"/>
  <c r="H467"/>
  <c r="G468"/>
  <c r="H468"/>
  <c r="G469"/>
  <c r="H469"/>
  <c r="G470"/>
  <c r="H470"/>
  <c r="H466"/>
  <c r="G186" i="2"/>
  <c r="H186"/>
  <c r="C364" i="11"/>
  <c r="E364"/>
  <c r="A467" i="3"/>
  <c r="A468"/>
  <c r="A469"/>
  <c r="A470"/>
  <c r="G473"/>
  <c r="H473"/>
  <c r="H472"/>
  <c r="G187" i="2"/>
  <c r="H187"/>
  <c r="C366" i="11"/>
  <c r="E366"/>
  <c r="G188" i="2"/>
  <c r="H188"/>
  <c r="C368" i="11"/>
  <c r="E368"/>
  <c r="G189" i="2"/>
  <c r="H189"/>
  <c r="C370" i="11"/>
  <c r="E370"/>
  <c r="E362"/>
  <c r="E316"/>
  <c r="A473" i="3"/>
  <c r="G479"/>
  <c r="H479"/>
  <c r="G480"/>
  <c r="H480"/>
  <c r="G481"/>
  <c r="H481"/>
  <c r="H478"/>
  <c r="G193" i="2"/>
  <c r="H193"/>
  <c r="C378" i="11"/>
  <c r="E378"/>
  <c r="A479" i="3"/>
  <c r="A480"/>
  <c r="A481"/>
  <c r="G484"/>
  <c r="H484"/>
  <c r="G485"/>
  <c r="H485"/>
  <c r="G486"/>
  <c r="H486"/>
  <c r="G487"/>
  <c r="H487"/>
  <c r="H483"/>
  <c r="G194" i="2"/>
  <c r="H194"/>
  <c r="C380" i="11"/>
  <c r="E380"/>
  <c r="E376"/>
  <c r="G196" i="2"/>
  <c r="H196"/>
  <c r="C384" i="11"/>
  <c r="E384"/>
  <c r="G197" i="2"/>
  <c r="H197"/>
  <c r="C386" i="11"/>
  <c r="E386"/>
  <c r="A484" i="3"/>
  <c r="A485"/>
  <c r="A486"/>
  <c r="A487"/>
  <c r="G491"/>
  <c r="H491"/>
  <c r="G492"/>
  <c r="H492"/>
  <c r="G493"/>
  <c r="H493"/>
  <c r="G494"/>
  <c r="H494"/>
  <c r="G495"/>
  <c r="H495"/>
  <c r="G496"/>
  <c r="H496"/>
  <c r="G497"/>
  <c r="H497"/>
  <c r="H490"/>
  <c r="G198" i="2"/>
  <c r="H198"/>
  <c r="C388" i="11"/>
  <c r="E388"/>
  <c r="E382"/>
  <c r="A491" i="3"/>
  <c r="A492"/>
  <c r="A493"/>
  <c r="A494"/>
  <c r="A495"/>
  <c r="A496"/>
  <c r="A497"/>
  <c r="G501"/>
  <c r="H501"/>
  <c r="G502"/>
  <c r="H502"/>
  <c r="G503"/>
  <c r="H503"/>
  <c r="G504"/>
  <c r="H504"/>
  <c r="G505"/>
  <c r="H505"/>
  <c r="G506"/>
  <c r="H506"/>
  <c r="G507"/>
  <c r="H507"/>
  <c r="H500"/>
  <c r="G200" i="2"/>
  <c r="H200"/>
  <c r="C392" i="11"/>
  <c r="E392"/>
  <c r="A501" i="3"/>
  <c r="A502"/>
  <c r="A503"/>
  <c r="A504"/>
  <c r="A505"/>
  <c r="A506"/>
  <c r="A507"/>
  <c r="G510"/>
  <c r="H510"/>
  <c r="G511"/>
  <c r="H511"/>
  <c r="G512"/>
  <c r="H512"/>
  <c r="G513"/>
  <c r="H513"/>
  <c r="G514"/>
  <c r="H514"/>
  <c r="G515"/>
  <c r="H515"/>
  <c r="G516"/>
  <c r="H516"/>
  <c r="H509"/>
  <c r="G201" i="2"/>
  <c r="H201"/>
  <c r="C394" i="11"/>
  <c r="E394"/>
  <c r="A510" i="3"/>
  <c r="A511"/>
  <c r="A512"/>
  <c r="A513"/>
  <c r="A514"/>
  <c r="A515"/>
  <c r="A516"/>
  <c r="G519"/>
  <c r="H519"/>
  <c r="G520"/>
  <c r="H520"/>
  <c r="G521"/>
  <c r="H521"/>
  <c r="G522"/>
  <c r="H522"/>
  <c r="G523"/>
  <c r="H523"/>
  <c r="H518"/>
  <c r="G202" i="2"/>
  <c r="H202"/>
  <c r="C396" i="11"/>
  <c r="E396"/>
  <c r="A519" i="3"/>
  <c r="A520"/>
  <c r="A521"/>
  <c r="A522"/>
  <c r="A523"/>
  <c r="G526"/>
  <c r="H526"/>
  <c r="G527"/>
  <c r="H527"/>
  <c r="H525"/>
  <c r="G203" i="2"/>
  <c r="H203"/>
  <c r="C398" i="11"/>
  <c r="E398"/>
  <c r="A526" i="3"/>
  <c r="A527"/>
  <c r="G530"/>
  <c r="H530"/>
  <c r="G531"/>
  <c r="H531"/>
  <c r="H529"/>
  <c r="G204" i="2"/>
  <c r="H204"/>
  <c r="C400" i="11"/>
  <c r="E400"/>
  <c r="E390"/>
  <c r="G206" i="2"/>
  <c r="H206"/>
  <c r="C404" i="11"/>
  <c r="E404"/>
  <c r="G207" i="2"/>
  <c r="H207"/>
  <c r="C406" i="11"/>
  <c r="E406"/>
  <c r="G208" i="2"/>
  <c r="H208"/>
  <c r="C408" i="11"/>
  <c r="E408"/>
  <c r="E402"/>
  <c r="E374"/>
  <c r="G211" i="2"/>
  <c r="H211"/>
  <c r="C414" i="11"/>
  <c r="E414"/>
  <c r="A530" i="3"/>
  <c r="A531"/>
  <c r="G536"/>
  <c r="H536"/>
  <c r="G537"/>
  <c r="H537"/>
  <c r="G538"/>
  <c r="H538"/>
  <c r="G539"/>
  <c r="H539"/>
  <c r="H535"/>
  <c r="G212" i="2"/>
  <c r="H212"/>
  <c r="C416" i="11"/>
  <c r="E416"/>
  <c r="G213" i="2"/>
  <c r="H213"/>
  <c r="C418" i="11"/>
  <c r="E418"/>
  <c r="G214" i="2"/>
  <c r="H214"/>
  <c r="C420" i="11"/>
  <c r="E420"/>
  <c r="E412"/>
  <c r="E410"/>
  <c r="E372"/>
  <c r="A536" i="3"/>
  <c r="A537"/>
  <c r="A538"/>
  <c r="A539"/>
  <c r="G546"/>
  <c r="H546"/>
  <c r="G547"/>
  <c r="H547"/>
  <c r="G548"/>
  <c r="H548"/>
  <c r="H545"/>
  <c r="G221" i="2"/>
  <c r="H221"/>
  <c r="C434" i="11"/>
  <c r="E434"/>
  <c r="A546" i="3"/>
  <c r="A547"/>
  <c r="A548"/>
  <c r="G551"/>
  <c r="H551"/>
  <c r="G552"/>
  <c r="H552"/>
  <c r="G553"/>
  <c r="H553"/>
  <c r="H550"/>
  <c r="G222" i="2"/>
  <c r="H222"/>
  <c r="C436" i="11"/>
  <c r="E436"/>
  <c r="A551" i="3"/>
  <c r="A552"/>
  <c r="A553"/>
  <c r="G556"/>
  <c r="H556"/>
  <c r="G557"/>
  <c r="H557"/>
  <c r="G558"/>
  <c r="H558"/>
  <c r="H555"/>
  <c r="G223" i="2"/>
  <c r="H223"/>
  <c r="C438" i="11"/>
  <c r="E438"/>
  <c r="A556" i="3"/>
  <c r="A557"/>
  <c r="A558"/>
  <c r="G561"/>
  <c r="H561"/>
  <c r="G562"/>
  <c r="H562"/>
  <c r="H560"/>
  <c r="G224" i="2"/>
  <c r="H224"/>
  <c r="C440" i="11"/>
  <c r="E440"/>
  <c r="A561" i="3"/>
  <c r="A562"/>
  <c r="G565"/>
  <c r="H565"/>
  <c r="G566"/>
  <c r="H566"/>
  <c r="G567"/>
  <c r="H567"/>
  <c r="H564"/>
  <c r="G225" i="2"/>
  <c r="H225"/>
  <c r="C442" i="11"/>
  <c r="E442"/>
  <c r="A565" i="3"/>
  <c r="A566"/>
  <c r="A567"/>
  <c r="G570"/>
  <c r="H570"/>
  <c r="G571"/>
  <c r="H571"/>
  <c r="G572"/>
  <c r="H572"/>
  <c r="H569"/>
  <c r="G226" i="2"/>
  <c r="H226"/>
  <c r="C444" i="11"/>
  <c r="E444"/>
  <c r="A570" i="3"/>
  <c r="A571"/>
  <c r="A572"/>
  <c r="G575"/>
  <c r="H575"/>
  <c r="G576"/>
  <c r="H576"/>
  <c r="G577"/>
  <c r="H577"/>
  <c r="H574"/>
  <c r="G227" i="2"/>
  <c r="H227"/>
  <c r="C446" i="11"/>
  <c r="E446"/>
  <c r="E432"/>
  <c r="E430"/>
  <c r="E428"/>
  <c r="E426"/>
  <c r="E448"/>
  <c r="D21" i="5"/>
  <c r="D18"/>
  <c r="D23"/>
  <c r="E449" i="11"/>
  <c r="B303"/>
  <c r="E426" i="3"/>
  <c r="D426"/>
  <c r="C426"/>
  <c r="B426"/>
  <c r="C6" i="11"/>
  <c r="C5"/>
  <c r="C4"/>
  <c r="C3"/>
  <c r="C2"/>
  <c r="C1"/>
  <c r="B6"/>
  <c r="B5"/>
  <c r="B3"/>
  <c r="B2"/>
  <c r="B1"/>
  <c r="A6"/>
  <c r="A5"/>
  <c r="A4"/>
  <c r="A3"/>
  <c r="A2"/>
  <c r="A1"/>
  <c r="D6" i="6"/>
  <c r="D5"/>
  <c r="D4"/>
  <c r="D3"/>
  <c r="D2"/>
  <c r="D1"/>
  <c r="C6"/>
  <c r="C5"/>
  <c r="C4"/>
  <c r="C3"/>
  <c r="C2"/>
  <c r="C1"/>
  <c r="A6"/>
  <c r="A5"/>
  <c r="A4"/>
  <c r="A3"/>
  <c r="A2"/>
  <c r="A1"/>
  <c r="D6" i="5"/>
  <c r="D5"/>
  <c r="D4"/>
  <c r="D3"/>
  <c r="D2"/>
  <c r="D1"/>
  <c r="C6"/>
  <c r="C5"/>
  <c r="C4"/>
  <c r="B4" i="11"/>
  <c r="C3" i="5"/>
  <c r="C2"/>
  <c r="C1"/>
  <c r="A6"/>
  <c r="A5"/>
  <c r="A4"/>
  <c r="A3"/>
  <c r="A2"/>
  <c r="A1"/>
  <c r="F6" i="13"/>
  <c r="F5"/>
  <c r="F4"/>
  <c r="F3"/>
  <c r="F2"/>
  <c r="F1"/>
  <c r="B6"/>
  <c r="B5"/>
  <c r="B4"/>
  <c r="B3"/>
  <c r="B2"/>
  <c r="B1"/>
  <c r="A6"/>
  <c r="A5"/>
  <c r="A4"/>
  <c r="A3"/>
  <c r="A2"/>
  <c r="A1"/>
  <c r="E6" i="10"/>
  <c r="E5"/>
  <c r="E4"/>
  <c r="E3"/>
  <c r="E2"/>
  <c r="E1"/>
  <c r="D2"/>
  <c r="D1"/>
  <c r="C6"/>
  <c r="C5"/>
  <c r="C4"/>
  <c r="C3"/>
  <c r="C2"/>
  <c r="C1"/>
  <c r="D2" i="3"/>
  <c r="D1"/>
  <c r="E6"/>
  <c r="E5"/>
  <c r="E4"/>
  <c r="E3"/>
  <c r="E2"/>
  <c r="E1"/>
  <c r="C4"/>
  <c r="C3"/>
  <c r="C2"/>
  <c r="C1"/>
  <c r="C5"/>
  <c r="C6"/>
  <c r="C6" i="1"/>
  <c r="C5"/>
  <c r="C4"/>
  <c r="C3"/>
  <c r="C2"/>
  <c r="C1"/>
  <c r="B6"/>
  <c r="B5"/>
  <c r="B4"/>
  <c r="B3"/>
  <c r="B2"/>
  <c r="B1"/>
  <c r="A6"/>
  <c r="A5"/>
  <c r="A4"/>
  <c r="A3"/>
  <c r="A2"/>
  <c r="A1"/>
  <c r="E427" i="3"/>
  <c r="C427"/>
  <c r="D427"/>
  <c r="E161" i="2"/>
  <c r="D161"/>
  <c r="B313" i="11"/>
  <c r="C161" i="2"/>
  <c r="B85" i="11"/>
  <c r="B195"/>
  <c r="B199"/>
  <c r="B205"/>
  <c r="B221"/>
  <c r="B361"/>
  <c r="B355"/>
  <c r="B345"/>
  <c r="B329"/>
  <c r="B279"/>
  <c r="B273"/>
  <c r="B271"/>
  <c r="B237"/>
  <c r="B223"/>
  <c r="B215"/>
  <c r="B207"/>
  <c r="B185"/>
  <c r="B121"/>
  <c r="B43"/>
  <c r="B41"/>
  <c r="B27"/>
  <c r="B445"/>
  <c r="B443"/>
  <c r="B441"/>
  <c r="B439"/>
  <c r="B437"/>
  <c r="B435"/>
  <c r="B433"/>
  <c r="B415"/>
  <c r="B399"/>
  <c r="B397"/>
  <c r="B395"/>
  <c r="B393"/>
  <c r="B391"/>
  <c r="B387"/>
  <c r="B379"/>
  <c r="B377"/>
  <c r="B409"/>
  <c r="B421"/>
  <c r="B411"/>
  <c r="B401"/>
  <c r="B389"/>
  <c r="B381"/>
  <c r="B375"/>
  <c r="B373"/>
  <c r="B371"/>
  <c r="B365"/>
  <c r="B363"/>
  <c r="B359"/>
  <c r="B347"/>
  <c r="B335"/>
  <c r="B333"/>
  <c r="B331"/>
  <c r="B321"/>
  <c r="B287"/>
  <c r="B285"/>
  <c r="B283"/>
  <c r="B281"/>
  <c r="B277"/>
  <c r="B275"/>
  <c r="B267"/>
  <c r="B265"/>
  <c r="B263"/>
  <c r="B261"/>
  <c r="B259"/>
  <c r="B257"/>
  <c r="B255"/>
  <c r="B253"/>
  <c r="B251"/>
  <c r="B245"/>
  <c r="B243"/>
  <c r="B235"/>
  <c r="B233"/>
  <c r="B231"/>
  <c r="B229"/>
  <c r="B227"/>
  <c r="B225"/>
  <c r="B177"/>
  <c r="B169"/>
  <c r="B167"/>
  <c r="B165"/>
  <c r="B163"/>
  <c r="B161"/>
  <c r="B159"/>
  <c r="B141"/>
  <c r="B155"/>
  <c r="B153"/>
  <c r="B117"/>
  <c r="B93"/>
  <c r="B91"/>
  <c r="B25"/>
  <c r="B431"/>
  <c r="B429"/>
  <c r="B427"/>
  <c r="B425"/>
  <c r="B319"/>
  <c r="B317"/>
  <c r="B315"/>
  <c r="B301"/>
  <c r="B293"/>
  <c r="B291"/>
  <c r="B219"/>
  <c r="B217"/>
  <c r="B213"/>
  <c r="B211"/>
  <c r="B209"/>
  <c r="B203"/>
  <c r="B183"/>
  <c r="B179"/>
  <c r="B175"/>
  <c r="B173"/>
  <c r="B171"/>
  <c r="B147"/>
  <c r="B137"/>
  <c r="B133"/>
  <c r="B131"/>
  <c r="B129"/>
  <c r="B127"/>
  <c r="B125"/>
  <c r="B123"/>
  <c r="B119"/>
  <c r="B115"/>
  <c r="B113"/>
  <c r="B111"/>
  <c r="B109"/>
  <c r="B107"/>
  <c r="B105"/>
  <c r="B103"/>
  <c r="B101"/>
  <c r="B95"/>
  <c r="B89"/>
  <c r="B87"/>
  <c r="B79"/>
  <c r="B77"/>
  <c r="B75"/>
  <c r="B71"/>
  <c r="B69"/>
  <c r="B65"/>
  <c r="B63"/>
  <c r="B57"/>
  <c r="B53"/>
  <c r="B39"/>
  <c r="B31"/>
  <c r="B29"/>
  <c r="B21"/>
  <c r="B19"/>
  <c r="B17"/>
  <c r="B15"/>
  <c r="B13"/>
  <c r="B11"/>
  <c r="B9"/>
  <c r="F314"/>
  <c r="D314"/>
  <c r="F14"/>
  <c r="F12"/>
  <c r="D14"/>
  <c r="D12"/>
  <c r="D10"/>
  <c r="F10"/>
  <c r="E574" i="3"/>
  <c r="D574"/>
  <c r="C574"/>
  <c r="B574"/>
  <c r="E569"/>
  <c r="D569"/>
  <c r="C569"/>
  <c r="B569"/>
  <c r="E564"/>
  <c r="D564"/>
  <c r="C564"/>
  <c r="B564"/>
  <c r="E560"/>
  <c r="D560"/>
  <c r="C560"/>
  <c r="B560"/>
  <c r="E555"/>
  <c r="D555"/>
  <c r="C555"/>
  <c r="B555"/>
  <c r="E550"/>
  <c r="D550"/>
  <c r="C550"/>
  <c r="B550"/>
  <c r="E545"/>
  <c r="D545"/>
  <c r="C545"/>
  <c r="B545"/>
  <c r="E535"/>
  <c r="D535"/>
  <c r="C535"/>
  <c r="B535"/>
  <c r="E529"/>
  <c r="D529"/>
  <c r="C529"/>
  <c r="B529"/>
  <c r="E525"/>
  <c r="D525"/>
  <c r="C525"/>
  <c r="B525"/>
  <c r="E518"/>
  <c r="D518"/>
  <c r="C518"/>
  <c r="B518"/>
  <c r="E509"/>
  <c r="D509"/>
  <c r="C509"/>
  <c r="B509"/>
  <c r="E500"/>
  <c r="D500"/>
  <c r="C500"/>
  <c r="B500"/>
  <c r="E490"/>
  <c r="D490"/>
  <c r="C490"/>
  <c r="B490"/>
  <c r="E483"/>
  <c r="D483"/>
  <c r="C483"/>
  <c r="B483"/>
  <c r="E478"/>
  <c r="D478"/>
  <c r="C478"/>
  <c r="B478"/>
  <c r="E472"/>
  <c r="D472"/>
  <c r="C472"/>
  <c r="B472"/>
  <c r="E466"/>
  <c r="D466"/>
  <c r="C466"/>
  <c r="B466"/>
  <c r="E460"/>
  <c r="D460"/>
  <c r="C460"/>
  <c r="B460"/>
  <c r="E454"/>
  <c r="D454"/>
  <c r="C454"/>
  <c r="B454"/>
  <c r="E450"/>
  <c r="D450"/>
  <c r="C450"/>
  <c r="B450"/>
  <c r="E446"/>
  <c r="D446"/>
  <c r="C446"/>
  <c r="B446"/>
  <c r="E432"/>
  <c r="D432"/>
  <c r="C432"/>
  <c r="B432"/>
  <c r="E423"/>
  <c r="D423"/>
  <c r="C423"/>
  <c r="B423"/>
  <c r="E413"/>
  <c r="D413"/>
  <c r="C413"/>
  <c r="B413"/>
  <c r="E405"/>
  <c r="D405"/>
  <c r="C405"/>
  <c r="B405"/>
  <c r="E397"/>
  <c r="D397"/>
  <c r="C397"/>
  <c r="B397"/>
  <c r="E386"/>
  <c r="D386"/>
  <c r="C386"/>
  <c r="B386"/>
  <c r="E380"/>
  <c r="D380"/>
  <c r="C380"/>
  <c r="B380"/>
  <c r="E376"/>
  <c r="D376"/>
  <c r="C376"/>
  <c r="B376"/>
  <c r="E369"/>
  <c r="D369"/>
  <c r="C369"/>
  <c r="B369"/>
  <c r="E362"/>
  <c r="D362"/>
  <c r="C362"/>
  <c r="B362"/>
  <c r="E352"/>
  <c r="D352"/>
  <c r="C352"/>
  <c r="B352"/>
  <c r="E346"/>
  <c r="D346"/>
  <c r="C346"/>
  <c r="B346"/>
  <c r="E341"/>
  <c r="D341"/>
  <c r="C341"/>
  <c r="B341"/>
  <c r="E336"/>
  <c r="D336"/>
  <c r="C336"/>
  <c r="B336"/>
  <c r="E331"/>
  <c r="D331"/>
  <c r="C331"/>
  <c r="B331"/>
  <c r="E324"/>
  <c r="D324"/>
  <c r="C324"/>
  <c r="B324"/>
  <c r="E315"/>
  <c r="D315"/>
  <c r="C315"/>
  <c r="B315"/>
  <c r="E306"/>
  <c r="D306"/>
  <c r="C306"/>
  <c r="B306"/>
  <c r="E301"/>
  <c r="D301"/>
  <c r="C301"/>
  <c r="B301"/>
  <c r="E296"/>
  <c r="D296"/>
  <c r="C296"/>
  <c r="B296"/>
  <c r="E283"/>
  <c r="D283"/>
  <c r="C283"/>
  <c r="B283"/>
  <c r="E274"/>
  <c r="D274"/>
  <c r="C274"/>
  <c r="B274"/>
  <c r="E264"/>
  <c r="D264"/>
  <c r="C264"/>
  <c r="B264"/>
  <c r="E254"/>
  <c r="D254"/>
  <c r="C254"/>
  <c r="B254"/>
  <c r="E246"/>
  <c r="D246"/>
  <c r="C246"/>
  <c r="B246"/>
  <c r="E239"/>
  <c r="D239"/>
  <c r="C239"/>
  <c r="B239"/>
  <c r="E232"/>
  <c r="D232"/>
  <c r="C232"/>
  <c r="B232"/>
  <c r="E227"/>
  <c r="D227"/>
  <c r="C227"/>
  <c r="B227"/>
  <c r="E220"/>
  <c r="D220"/>
  <c r="C220"/>
  <c r="B220"/>
  <c r="E214"/>
  <c r="D214"/>
  <c r="C214"/>
  <c r="B214"/>
  <c r="E208"/>
  <c r="D208"/>
  <c r="C208"/>
  <c r="B208"/>
  <c r="E199"/>
  <c r="D199"/>
  <c r="C199"/>
  <c r="B199"/>
  <c r="E192"/>
  <c r="D192"/>
  <c r="C192"/>
  <c r="B192"/>
  <c r="E186"/>
  <c r="D186"/>
  <c r="C186"/>
  <c r="B186"/>
  <c r="E180"/>
  <c r="D180"/>
  <c r="C180"/>
  <c r="B180"/>
  <c r="E172"/>
  <c r="D172"/>
  <c r="C172"/>
  <c r="B172"/>
  <c r="E164"/>
  <c r="D164"/>
  <c r="C164"/>
  <c r="B164"/>
  <c r="E157"/>
  <c r="D157"/>
  <c r="C157"/>
  <c r="B157"/>
  <c r="E151"/>
  <c r="D151"/>
  <c r="C151"/>
  <c r="B151"/>
  <c r="E144"/>
  <c r="D144"/>
  <c r="C144"/>
  <c r="B144"/>
  <c r="E137"/>
  <c r="D137"/>
  <c r="C137"/>
  <c r="B137"/>
  <c r="E131"/>
  <c r="D131"/>
  <c r="C131"/>
  <c r="B131"/>
  <c r="E123"/>
  <c r="D123"/>
  <c r="C123"/>
  <c r="B123"/>
  <c r="E114"/>
  <c r="D114"/>
  <c r="C114"/>
  <c r="B114"/>
  <c r="E102"/>
  <c r="D102"/>
  <c r="C102"/>
  <c r="B102"/>
  <c r="E92"/>
  <c r="D92"/>
  <c r="C92"/>
  <c r="B92"/>
  <c r="E80"/>
  <c r="D80"/>
  <c r="C80"/>
  <c r="B80"/>
  <c r="E72"/>
  <c r="D72"/>
  <c r="C72"/>
  <c r="B72"/>
  <c r="E69"/>
  <c r="D69"/>
  <c r="C69"/>
  <c r="B69"/>
  <c r="E62"/>
  <c r="D62"/>
  <c r="C62"/>
  <c r="B62"/>
  <c r="E53"/>
  <c r="D53"/>
  <c r="C53"/>
  <c r="B53"/>
  <c r="E49"/>
  <c r="D49"/>
  <c r="C49"/>
  <c r="B49"/>
  <c r="E45"/>
  <c r="D45"/>
  <c r="C45"/>
  <c r="B45"/>
  <c r="E41"/>
  <c r="D41"/>
  <c r="C41"/>
  <c r="B41"/>
  <c r="E37"/>
  <c r="D37"/>
  <c r="C37"/>
  <c r="B37"/>
  <c r="E31"/>
  <c r="D31"/>
  <c r="C31"/>
  <c r="B31"/>
  <c r="E27"/>
  <c r="D27"/>
  <c r="C27"/>
  <c r="B27"/>
  <c r="E22"/>
  <c r="D22"/>
  <c r="C22"/>
  <c r="B22"/>
  <c r="E17"/>
  <c r="D17"/>
  <c r="C17"/>
  <c r="B17"/>
  <c r="E10"/>
  <c r="D10"/>
  <c r="C10"/>
  <c r="B10"/>
  <c r="B10" i="1"/>
  <c r="B11"/>
  <c r="B12"/>
  <c r="B13"/>
  <c r="B14"/>
  <c r="B15"/>
  <c r="B16"/>
  <c r="B9"/>
  <c r="H10" i="2"/>
  <c r="C12" i="11"/>
  <c r="D28" i="2"/>
  <c r="B47" i="11"/>
  <c r="E99" i="2"/>
  <c r="D11" i="11"/>
  <c r="E11"/>
  <c r="F11"/>
  <c r="D208" i="2"/>
  <c r="B407" i="11"/>
  <c r="C174" i="2"/>
  <c r="D575" i="3"/>
  <c r="E570"/>
  <c r="C566"/>
  <c r="D561"/>
  <c r="E556"/>
  <c r="E577"/>
  <c r="C575"/>
  <c r="D570"/>
  <c r="E565"/>
  <c r="C561"/>
  <c r="D556"/>
  <c r="G64"/>
  <c r="H64"/>
  <c r="D577"/>
  <c r="E572"/>
  <c r="C570"/>
  <c r="D565"/>
  <c r="E558"/>
  <c r="G65"/>
  <c r="H65"/>
  <c r="C577"/>
  <c r="D572"/>
  <c r="E567"/>
  <c r="G63"/>
  <c r="H63"/>
  <c r="E575"/>
  <c r="D566"/>
  <c r="E557"/>
  <c r="D552"/>
  <c r="E547"/>
  <c r="C539"/>
  <c r="D536"/>
  <c r="E527"/>
  <c r="C523"/>
  <c r="D520"/>
  <c r="E515"/>
  <c r="C513"/>
  <c r="D510"/>
  <c r="E505"/>
  <c r="C503"/>
  <c r="D497"/>
  <c r="E494"/>
  <c r="C492"/>
  <c r="D486"/>
  <c r="E481"/>
  <c r="C480"/>
  <c r="D469"/>
  <c r="E463"/>
  <c r="C461"/>
  <c r="D452"/>
  <c r="E447"/>
  <c r="C442"/>
  <c r="D439"/>
  <c r="E436"/>
  <c r="C434"/>
  <c r="D419"/>
  <c r="E416"/>
  <c r="C414"/>
  <c r="D409"/>
  <c r="E406"/>
  <c r="C402"/>
  <c r="D399"/>
  <c r="E394"/>
  <c r="C392"/>
  <c r="D389"/>
  <c r="E378"/>
  <c r="C383"/>
  <c r="D373"/>
  <c r="E370"/>
  <c r="C366"/>
  <c r="D363"/>
  <c r="E358"/>
  <c r="C356"/>
  <c r="C572"/>
  <c r="C565"/>
  <c r="D557"/>
  <c r="C552"/>
  <c r="D547"/>
  <c r="E538"/>
  <c r="C536"/>
  <c r="D527"/>
  <c r="E522"/>
  <c r="C520"/>
  <c r="D515"/>
  <c r="E512"/>
  <c r="C510"/>
  <c r="D505"/>
  <c r="E502"/>
  <c r="C497"/>
  <c r="D494"/>
  <c r="E491"/>
  <c r="C486"/>
  <c r="D481"/>
  <c r="E479"/>
  <c r="C469"/>
  <c r="D463"/>
  <c r="E456"/>
  <c r="C452"/>
  <c r="D447"/>
  <c r="E441"/>
  <c r="C439"/>
  <c r="D436"/>
  <c r="E433"/>
  <c r="C419"/>
  <c r="D416"/>
  <c r="E411"/>
  <c r="C409"/>
  <c r="D406"/>
  <c r="E401"/>
  <c r="C399"/>
  <c r="D394"/>
  <c r="E391"/>
  <c r="C389"/>
  <c r="D378"/>
  <c r="E382"/>
  <c r="C373"/>
  <c r="D370"/>
  <c r="E365"/>
  <c r="C363"/>
  <c r="D358"/>
  <c r="E355"/>
  <c r="C353"/>
  <c r="D348"/>
  <c r="E343"/>
  <c r="C339"/>
  <c r="D334"/>
  <c r="E329"/>
  <c r="C327"/>
  <c r="D322"/>
  <c r="E319"/>
  <c r="C317"/>
  <c r="D312"/>
  <c r="E309"/>
  <c r="C307"/>
  <c r="D302"/>
  <c r="E297"/>
  <c r="C292"/>
  <c r="D289"/>
  <c r="E571"/>
  <c r="E562"/>
  <c r="C557"/>
  <c r="E551"/>
  <c r="C547"/>
  <c r="D538"/>
  <c r="E531"/>
  <c r="C527"/>
  <c r="D522"/>
  <c r="E519"/>
  <c r="C515"/>
  <c r="D512"/>
  <c r="E507"/>
  <c r="C505"/>
  <c r="D502"/>
  <c r="E496"/>
  <c r="C494"/>
  <c r="D491"/>
  <c r="E485"/>
  <c r="C481"/>
  <c r="D479"/>
  <c r="E468"/>
  <c r="C463"/>
  <c r="D456"/>
  <c r="E451"/>
  <c r="C447"/>
  <c r="D441"/>
  <c r="E438"/>
  <c r="C436"/>
  <c r="D433"/>
  <c r="E418"/>
  <c r="C416"/>
  <c r="D411"/>
  <c r="E408"/>
  <c r="C406"/>
  <c r="D401"/>
  <c r="E398"/>
  <c r="C394"/>
  <c r="D391"/>
  <c r="E388"/>
  <c r="C378"/>
  <c r="D382"/>
  <c r="E372"/>
  <c r="C370"/>
  <c r="D365"/>
  <c r="E360"/>
  <c r="C358"/>
  <c r="D355"/>
  <c r="E350"/>
  <c r="C348"/>
  <c r="D343"/>
  <c r="E338"/>
  <c r="C334"/>
  <c r="D329"/>
  <c r="E326"/>
  <c r="D571"/>
  <c r="D562"/>
  <c r="C556"/>
  <c r="D551"/>
  <c r="E546"/>
  <c r="C538"/>
  <c r="D531"/>
  <c r="E526"/>
  <c r="C522"/>
  <c r="D519"/>
  <c r="E514"/>
  <c r="C512"/>
  <c r="D507"/>
  <c r="E504"/>
  <c r="C502"/>
  <c r="D496"/>
  <c r="E493"/>
  <c r="C491"/>
  <c r="D485"/>
  <c r="E473"/>
  <c r="C479"/>
  <c r="D468"/>
  <c r="E462"/>
  <c r="C456"/>
  <c r="D451"/>
  <c r="E443"/>
  <c r="C441"/>
  <c r="D438"/>
  <c r="E435"/>
  <c r="C433"/>
  <c r="D418"/>
  <c r="E415"/>
  <c r="C411"/>
  <c r="D408"/>
  <c r="E403"/>
  <c r="C401"/>
  <c r="D398"/>
  <c r="E393"/>
  <c r="C391"/>
  <c r="D388"/>
  <c r="E377"/>
  <c r="C382"/>
  <c r="D372"/>
  <c r="E367"/>
  <c r="C365"/>
  <c r="D360"/>
  <c r="E357"/>
  <c r="C355"/>
  <c r="E576"/>
  <c r="D567"/>
  <c r="E561"/>
  <c r="D553"/>
  <c r="E548"/>
  <c r="C546"/>
  <c r="D537"/>
  <c r="E530"/>
  <c r="C526"/>
  <c r="D521"/>
  <c r="E516"/>
  <c r="C514"/>
  <c r="D511"/>
  <c r="E506"/>
  <c r="C504"/>
  <c r="D501"/>
  <c r="E495"/>
  <c r="C493"/>
  <c r="D487"/>
  <c r="E484"/>
  <c r="C473"/>
  <c r="D470"/>
  <c r="E467"/>
  <c r="C462"/>
  <c r="D455"/>
  <c r="E448"/>
  <c r="C443"/>
  <c r="D440"/>
  <c r="E437"/>
  <c r="C435"/>
  <c r="D424"/>
  <c r="E417"/>
  <c r="C415"/>
  <c r="D410"/>
  <c r="E407"/>
  <c r="C403"/>
  <c r="D400"/>
  <c r="E395"/>
  <c r="C393"/>
  <c r="D390"/>
  <c r="E387"/>
  <c r="C377"/>
  <c r="D381"/>
  <c r="E371"/>
  <c r="C367"/>
  <c r="D364"/>
  <c r="E359"/>
  <c r="C357"/>
  <c r="D354"/>
  <c r="E349"/>
  <c r="C347"/>
  <c r="D342"/>
  <c r="E337"/>
  <c r="C333"/>
  <c r="D328"/>
  <c r="E325"/>
  <c r="C321"/>
  <c r="D318"/>
  <c r="E313"/>
  <c r="C311"/>
  <c r="D308"/>
  <c r="E303"/>
  <c r="C299"/>
  <c r="D293"/>
  <c r="E290"/>
  <c r="C288"/>
  <c r="C558"/>
  <c r="E539"/>
  <c r="D526"/>
  <c r="C516"/>
  <c r="D506"/>
  <c r="C496"/>
  <c r="E486"/>
  <c r="C470"/>
  <c r="E455"/>
  <c r="D442"/>
  <c r="E434"/>
  <c r="D415"/>
  <c r="C407"/>
  <c r="D395"/>
  <c r="C388"/>
  <c r="E373"/>
  <c r="C364"/>
  <c r="E354"/>
  <c r="E348"/>
  <c r="C342"/>
  <c r="E333"/>
  <c r="E327"/>
  <c r="E321"/>
  <c r="C318"/>
  <c r="E312"/>
  <c r="C309"/>
  <c r="D303"/>
  <c r="C298"/>
  <c r="D291"/>
  <c r="E287"/>
  <c r="C285"/>
  <c r="D280"/>
  <c r="E277"/>
  <c r="C275"/>
  <c r="D270"/>
  <c r="E267"/>
  <c r="C265"/>
  <c r="D260"/>
  <c r="E257"/>
  <c r="C255"/>
  <c r="D250"/>
  <c r="E247"/>
  <c r="C243"/>
  <c r="D240"/>
  <c r="E233"/>
  <c r="C229"/>
  <c r="D223"/>
  <c r="E218"/>
  <c r="C216"/>
  <c r="D211"/>
  <c r="E204"/>
  <c r="C202"/>
  <c r="D196"/>
  <c r="E193"/>
  <c r="C188"/>
  <c r="D183"/>
  <c r="E178"/>
  <c r="C176"/>
  <c r="D173"/>
  <c r="E167"/>
  <c r="C165"/>
  <c r="D160"/>
  <c r="E155"/>
  <c r="C153"/>
  <c r="D148"/>
  <c r="E145"/>
  <c r="D576"/>
  <c r="E553"/>
  <c r="D539"/>
  <c r="E523"/>
  <c r="D514"/>
  <c r="C506"/>
  <c r="D495"/>
  <c r="C485"/>
  <c r="E469"/>
  <c r="C455"/>
  <c r="E440"/>
  <c r="D434"/>
  <c r="E414"/>
  <c r="D403"/>
  <c r="C395"/>
  <c r="D387"/>
  <c r="C372"/>
  <c r="E363"/>
  <c r="C354"/>
  <c r="E347"/>
  <c r="E339"/>
  <c r="D333"/>
  <c r="D327"/>
  <c r="D321"/>
  <c r="E317"/>
  <c r="C312"/>
  <c r="E308"/>
  <c r="C303"/>
  <c r="D297"/>
  <c r="C291"/>
  <c r="D287"/>
  <c r="E284"/>
  <c r="C280"/>
  <c r="D277"/>
  <c r="E272"/>
  <c r="C270"/>
  <c r="D267"/>
  <c r="E262"/>
  <c r="C260"/>
  <c r="D257"/>
  <c r="E252"/>
  <c r="C250"/>
  <c r="D247"/>
  <c r="E242"/>
  <c r="C240"/>
  <c r="D233"/>
  <c r="E228"/>
  <c r="C223"/>
  <c r="D218"/>
  <c r="E215"/>
  <c r="C211"/>
  <c r="D204"/>
  <c r="E201"/>
  <c r="C196"/>
  <c r="D193"/>
  <c r="E187"/>
  <c r="C183"/>
  <c r="D178"/>
  <c r="E175"/>
  <c r="C173"/>
  <c r="D167"/>
  <c r="E162"/>
  <c r="C160"/>
  <c r="D155"/>
  <c r="E152"/>
  <c r="C148"/>
  <c r="D145"/>
  <c r="E140"/>
  <c r="C138"/>
  <c r="D132"/>
  <c r="E126"/>
  <c r="C124"/>
  <c r="D116"/>
  <c r="E109"/>
  <c r="C107"/>
  <c r="D104"/>
  <c r="E99"/>
  <c r="C97"/>
  <c r="D94"/>
  <c r="E89"/>
  <c r="G66"/>
  <c r="H66"/>
  <c r="C576"/>
  <c r="C553"/>
  <c r="E537"/>
  <c r="D523"/>
  <c r="E513"/>
  <c r="D504"/>
  <c r="C495"/>
  <c r="D484"/>
  <c r="C468"/>
  <c r="E452"/>
  <c r="C440"/>
  <c r="E424"/>
  <c r="D414"/>
  <c r="E402"/>
  <c r="D393"/>
  <c r="C387"/>
  <c r="D371"/>
  <c r="C360"/>
  <c r="E353"/>
  <c r="D347"/>
  <c r="D339"/>
  <c r="E332"/>
  <c r="D326"/>
  <c r="E320"/>
  <c r="D317"/>
  <c r="E311"/>
  <c r="C308"/>
  <c r="E302"/>
  <c r="C297"/>
  <c r="D290"/>
  <c r="C287"/>
  <c r="D284"/>
  <c r="E279"/>
  <c r="C277"/>
  <c r="D272"/>
  <c r="E269"/>
  <c r="C267"/>
  <c r="D262"/>
  <c r="E259"/>
  <c r="C257"/>
  <c r="D252"/>
  <c r="E249"/>
  <c r="C247"/>
  <c r="D242"/>
  <c r="E235"/>
  <c r="C233"/>
  <c r="D228"/>
  <c r="E222"/>
  <c r="C218"/>
  <c r="D215"/>
  <c r="E210"/>
  <c r="C204"/>
  <c r="D201"/>
  <c r="E195"/>
  <c r="C193"/>
  <c r="D187"/>
  <c r="E182"/>
  <c r="C178"/>
  <c r="D175"/>
  <c r="E169"/>
  <c r="C167"/>
  <c r="D162"/>
  <c r="E159"/>
  <c r="C155"/>
  <c r="D152"/>
  <c r="E147"/>
  <c r="C145"/>
  <c r="D140"/>
  <c r="C133"/>
  <c r="C132"/>
  <c r="D126"/>
  <c r="E118"/>
  <c r="C116"/>
  <c r="D109"/>
  <c r="E106"/>
  <c r="C104"/>
  <c r="D99"/>
  <c r="E96"/>
  <c r="C94"/>
  <c r="C571"/>
  <c r="E552"/>
  <c r="C537"/>
  <c r="E521"/>
  <c r="D513"/>
  <c r="E503"/>
  <c r="D493"/>
  <c r="C484"/>
  <c r="D467"/>
  <c r="C451"/>
  <c r="E439"/>
  <c r="C424"/>
  <c r="E410"/>
  <c r="D402"/>
  <c r="E392"/>
  <c r="D377"/>
  <c r="C371"/>
  <c r="D359"/>
  <c r="D353"/>
  <c r="E344"/>
  <c r="D338"/>
  <c r="D332"/>
  <c r="C326"/>
  <c r="D320"/>
  <c r="E316"/>
  <c r="D311"/>
  <c r="E307"/>
  <c r="C302"/>
  <c r="E293"/>
  <c r="C290"/>
  <c r="E286"/>
  <c r="C284"/>
  <c r="D279"/>
  <c r="E276"/>
  <c r="C272"/>
  <c r="D269"/>
  <c r="E266"/>
  <c r="C262"/>
  <c r="D259"/>
  <c r="E256"/>
  <c r="C252"/>
  <c r="D249"/>
  <c r="E244"/>
  <c r="C242"/>
  <c r="D235"/>
  <c r="E230"/>
  <c r="C228"/>
  <c r="D222"/>
  <c r="E217"/>
  <c r="C215"/>
  <c r="D210"/>
  <c r="E203"/>
  <c r="C201"/>
  <c r="D195"/>
  <c r="E189"/>
  <c r="C187"/>
  <c r="D182"/>
  <c r="E177"/>
  <c r="C175"/>
  <c r="D169"/>
  <c r="E166"/>
  <c r="C162"/>
  <c r="D159"/>
  <c r="E154"/>
  <c r="C152"/>
  <c r="D147"/>
  <c r="E142"/>
  <c r="C567"/>
  <c r="C551"/>
  <c r="E536"/>
  <c r="C521"/>
  <c r="E511"/>
  <c r="D503"/>
  <c r="E492"/>
  <c r="D473"/>
  <c r="C467"/>
  <c r="D448"/>
  <c r="C438"/>
  <c r="E419"/>
  <c r="C410"/>
  <c r="E400"/>
  <c r="D392"/>
  <c r="E383"/>
  <c r="D367"/>
  <c r="C359"/>
  <c r="D350"/>
  <c r="D344"/>
  <c r="C338"/>
  <c r="C332"/>
  <c r="D325"/>
  <c r="C320"/>
  <c r="D316"/>
  <c r="E310"/>
  <c r="D307"/>
  <c r="E299"/>
  <c r="C293"/>
  <c r="E289"/>
  <c r="D286"/>
  <c r="E281"/>
  <c r="C279"/>
  <c r="D276"/>
  <c r="E271"/>
  <c r="C269"/>
  <c r="D266"/>
  <c r="E261"/>
  <c r="C259"/>
  <c r="D256"/>
  <c r="E251"/>
  <c r="C249"/>
  <c r="D244"/>
  <c r="E241"/>
  <c r="C235"/>
  <c r="D230"/>
  <c r="E224"/>
  <c r="C222"/>
  <c r="D217"/>
  <c r="E212"/>
  <c r="C210"/>
  <c r="D203"/>
  <c r="E200"/>
  <c r="C195"/>
  <c r="D189"/>
  <c r="E184"/>
  <c r="C182"/>
  <c r="D177"/>
  <c r="E174"/>
  <c r="C169"/>
  <c r="D166"/>
  <c r="E161"/>
  <c r="C159"/>
  <c r="D154"/>
  <c r="E149"/>
  <c r="C147"/>
  <c r="D142"/>
  <c r="E139"/>
  <c r="E133"/>
  <c r="D128"/>
  <c r="E125"/>
  <c r="C118"/>
  <c r="D115"/>
  <c r="E108"/>
  <c r="C106"/>
  <c r="D103"/>
  <c r="E98"/>
  <c r="C96"/>
  <c r="D93"/>
  <c r="C562"/>
  <c r="C548"/>
  <c r="D530"/>
  <c r="C519"/>
  <c r="E510"/>
  <c r="C501"/>
  <c r="E487"/>
  <c r="D480"/>
  <c r="E461"/>
  <c r="D443"/>
  <c r="C437"/>
  <c r="D417"/>
  <c r="C408"/>
  <c r="E399"/>
  <c r="C390"/>
  <c r="E381"/>
  <c r="D366"/>
  <c r="E356"/>
  <c r="D349"/>
  <c r="C343"/>
  <c r="C337"/>
  <c r="E328"/>
  <c r="E322"/>
  <c r="C319"/>
  <c r="D313"/>
  <c r="C310"/>
  <c r="D304"/>
  <c r="E298"/>
  <c r="D292"/>
  <c r="E288"/>
  <c r="E285"/>
  <c r="C281"/>
  <c r="D278"/>
  <c r="E275"/>
  <c r="C271"/>
  <c r="D268"/>
  <c r="E265"/>
  <c r="C261"/>
  <c r="D258"/>
  <c r="E255"/>
  <c r="C251"/>
  <c r="D248"/>
  <c r="E243"/>
  <c r="C241"/>
  <c r="D234"/>
  <c r="E229"/>
  <c r="C224"/>
  <c r="D221"/>
  <c r="E216"/>
  <c r="C212"/>
  <c r="D209"/>
  <c r="E202"/>
  <c r="C200"/>
  <c r="D194"/>
  <c r="E188"/>
  <c r="C184"/>
  <c r="D181"/>
  <c r="E176"/>
  <c r="C174"/>
  <c r="D168"/>
  <c r="E165"/>
  <c r="C161"/>
  <c r="D158"/>
  <c r="E153"/>
  <c r="C149"/>
  <c r="D146"/>
  <c r="E141"/>
  <c r="C139"/>
  <c r="D134"/>
  <c r="E127"/>
  <c r="C125"/>
  <c r="D117"/>
  <c r="E110"/>
  <c r="C108"/>
  <c r="D105"/>
  <c r="E100"/>
  <c r="C98"/>
  <c r="D95"/>
  <c r="E90"/>
  <c r="D558"/>
  <c r="D546"/>
  <c r="C530"/>
  <c r="D516"/>
  <c r="C507"/>
  <c r="E497"/>
  <c r="C487"/>
  <c r="E470"/>
  <c r="D461"/>
  <c r="E442"/>
  <c r="D435"/>
  <c r="C417"/>
  <c r="D407"/>
  <c r="C398"/>
  <c r="E389"/>
  <c r="C381"/>
  <c r="E364"/>
  <c r="D356"/>
  <c r="C349"/>
  <c r="E342"/>
  <c r="E334"/>
  <c r="C328"/>
  <c r="C322"/>
  <c r="E318"/>
  <c r="C313"/>
  <c r="D309"/>
  <c r="C304"/>
  <c r="D298"/>
  <c r="E291"/>
  <c r="D288"/>
  <c r="D285"/>
  <c r="E280"/>
  <c r="C278"/>
  <c r="D275"/>
  <c r="C531"/>
  <c r="D437"/>
  <c r="C350"/>
  <c r="E304"/>
  <c r="D271"/>
  <c r="E258"/>
  <c r="C244"/>
  <c r="D224"/>
  <c r="E209"/>
  <c r="C189"/>
  <c r="D174"/>
  <c r="E158"/>
  <c r="C142"/>
  <c r="C134"/>
  <c r="D125"/>
  <c r="C115"/>
  <c r="E105"/>
  <c r="D98"/>
  <c r="C93"/>
  <c r="E87"/>
  <c r="C85"/>
  <c r="D82"/>
  <c r="E75"/>
  <c r="C73"/>
  <c r="D64"/>
  <c r="E55"/>
  <c r="C51"/>
  <c r="D46"/>
  <c r="E39"/>
  <c r="C33"/>
  <c r="D28"/>
  <c r="E23"/>
  <c r="C18"/>
  <c r="E520"/>
  <c r="C418"/>
  <c r="C344"/>
  <c r="D299"/>
  <c r="E270"/>
  <c r="C258"/>
  <c r="D243"/>
  <c r="E223"/>
  <c r="C209"/>
  <c r="D188"/>
  <c r="E173"/>
  <c r="C158"/>
  <c r="D141"/>
  <c r="E134"/>
  <c r="E124"/>
  <c r="D110"/>
  <c r="C105"/>
  <c r="E97"/>
  <c r="D90"/>
  <c r="D87"/>
  <c r="E84"/>
  <c r="C82"/>
  <c r="D75"/>
  <c r="E66"/>
  <c r="C64"/>
  <c r="D55"/>
  <c r="E50"/>
  <c r="C46"/>
  <c r="D39"/>
  <c r="E32"/>
  <c r="C28"/>
  <c r="D23"/>
  <c r="A577"/>
  <c r="G11"/>
  <c r="H11"/>
  <c r="H10"/>
  <c r="C511"/>
  <c r="E409"/>
  <c r="D337"/>
  <c r="E292"/>
  <c r="E268"/>
  <c r="C256"/>
  <c r="D241"/>
  <c r="E221"/>
  <c r="C203"/>
  <c r="D184"/>
  <c r="E168"/>
  <c r="C154"/>
  <c r="C141"/>
  <c r="E132"/>
  <c r="D124"/>
  <c r="C110"/>
  <c r="E104"/>
  <c r="D97"/>
  <c r="C90"/>
  <c r="C87"/>
  <c r="D84"/>
  <c r="E81"/>
  <c r="C75"/>
  <c r="D66"/>
  <c r="E63"/>
  <c r="C55"/>
  <c r="D50"/>
  <c r="E43"/>
  <c r="C39"/>
  <c r="D32"/>
  <c r="E25"/>
  <c r="C23"/>
  <c r="A576"/>
  <c r="E501"/>
  <c r="C400"/>
  <c r="C329"/>
  <c r="C289"/>
  <c r="C268"/>
  <c r="D255"/>
  <c r="E240"/>
  <c r="C221"/>
  <c r="D202"/>
  <c r="E183"/>
  <c r="C168"/>
  <c r="D153"/>
  <c r="C140"/>
  <c r="E128"/>
  <c r="D118"/>
  <c r="C109"/>
  <c r="E103"/>
  <c r="D96"/>
  <c r="D89"/>
  <c r="E86"/>
  <c r="C84"/>
  <c r="D81"/>
  <c r="E74"/>
  <c r="C66"/>
  <c r="D63"/>
  <c r="E54"/>
  <c r="C50"/>
  <c r="D43"/>
  <c r="E38"/>
  <c r="C32"/>
  <c r="D25"/>
  <c r="E19"/>
  <c r="A575"/>
  <c r="D11"/>
  <c r="D310"/>
  <c r="C276"/>
  <c r="D229"/>
  <c r="C194"/>
  <c r="D133"/>
  <c r="D106"/>
  <c r="C88"/>
  <c r="D492"/>
  <c r="E390"/>
  <c r="C325"/>
  <c r="C286"/>
  <c r="C266"/>
  <c r="D251"/>
  <c r="E234"/>
  <c r="C217"/>
  <c r="D200"/>
  <c r="E181"/>
  <c r="C166"/>
  <c r="D149"/>
  <c r="D139"/>
  <c r="C128"/>
  <c r="E117"/>
  <c r="D108"/>
  <c r="C103"/>
  <c r="E95"/>
  <c r="C89"/>
  <c r="D86"/>
  <c r="E83"/>
  <c r="C81"/>
  <c r="D74"/>
  <c r="E65"/>
  <c r="C63"/>
  <c r="D54"/>
  <c r="E47"/>
  <c r="C43"/>
  <c r="D38"/>
  <c r="E29"/>
  <c r="C25"/>
  <c r="D19"/>
  <c r="C11"/>
  <c r="D357"/>
  <c r="C146"/>
  <c r="C99"/>
  <c r="E82"/>
  <c r="E480"/>
  <c r="D383"/>
  <c r="D319"/>
  <c r="D281"/>
  <c r="D265"/>
  <c r="E250"/>
  <c r="C234"/>
  <c r="D216"/>
  <c r="E196"/>
  <c r="C181"/>
  <c r="D165"/>
  <c r="E148"/>
  <c r="E138"/>
  <c r="D127"/>
  <c r="C117"/>
  <c r="E107"/>
  <c r="D100"/>
  <c r="C95"/>
  <c r="E88"/>
  <c r="C86"/>
  <c r="D83"/>
  <c r="E70"/>
  <c r="C74"/>
  <c r="D65"/>
  <c r="E56"/>
  <c r="C54"/>
  <c r="D47"/>
  <c r="E42"/>
  <c r="C38"/>
  <c r="D29"/>
  <c r="E24"/>
  <c r="C19"/>
  <c r="D548"/>
  <c r="C248"/>
  <c r="D176"/>
  <c r="C126"/>
  <c r="E93"/>
  <c r="C70"/>
  <c r="E566"/>
  <c r="D462"/>
  <c r="E366"/>
  <c r="C316"/>
  <c r="E278"/>
  <c r="D261"/>
  <c r="E248"/>
  <c r="C230"/>
  <c r="D212"/>
  <c r="E194"/>
  <c r="C177"/>
  <c r="D161"/>
  <c r="E146"/>
  <c r="D138"/>
  <c r="C127"/>
  <c r="E116"/>
  <c r="D107"/>
  <c r="C100"/>
  <c r="E94"/>
  <c r="D88"/>
  <c r="E85"/>
  <c r="C83"/>
  <c r="D70"/>
  <c r="E73"/>
  <c r="C65"/>
  <c r="D56"/>
  <c r="E51"/>
  <c r="C47"/>
  <c r="D42"/>
  <c r="E33"/>
  <c r="C29"/>
  <c r="D24"/>
  <c r="E18"/>
  <c r="C448"/>
  <c r="E260"/>
  <c r="E211"/>
  <c r="E160"/>
  <c r="E115"/>
  <c r="D85"/>
  <c r="D73"/>
  <c r="C24"/>
  <c r="E64"/>
  <c r="D18"/>
  <c r="E11"/>
  <c r="C56"/>
  <c r="D51"/>
  <c r="E46"/>
  <c r="C42"/>
  <c r="D33"/>
  <c r="E28"/>
  <c r="C157" i="2"/>
  <c r="H9"/>
  <c r="E74"/>
  <c r="G216"/>
  <c r="H216"/>
  <c r="C16"/>
  <c r="E21"/>
  <c r="C180"/>
  <c r="E153"/>
  <c r="D98"/>
  <c r="B187" i="11"/>
  <c r="E46" i="2"/>
  <c r="C27"/>
  <c r="E160"/>
  <c r="E139"/>
  <c r="C98"/>
  <c r="C72"/>
  <c r="C34"/>
  <c r="C21"/>
  <c r="D100"/>
  <c r="B191" i="11"/>
  <c r="D38" i="2"/>
  <c r="B67" i="11"/>
  <c r="F182"/>
  <c r="G54" i="2"/>
  <c r="H54"/>
  <c r="C100" i="11"/>
  <c r="E216" i="2"/>
  <c r="C213"/>
  <c r="D207"/>
  <c r="B405" i="11"/>
  <c r="E196" i="2"/>
  <c r="C188"/>
  <c r="D180"/>
  <c r="B351" i="11"/>
  <c r="E175" i="2"/>
  <c r="C173"/>
  <c r="D166"/>
  <c r="B323" i="11"/>
  <c r="E158" i="2"/>
  <c r="C154"/>
  <c r="D149"/>
  <c r="B289" i="11"/>
  <c r="C124" i="2"/>
  <c r="D101"/>
  <c r="B193" i="11"/>
  <c r="C83" i="2"/>
  <c r="E72"/>
  <c r="D41"/>
  <c r="B73" i="11"/>
  <c r="C30" i="2"/>
  <c r="C207"/>
  <c r="E168"/>
  <c r="C149"/>
  <c r="C101"/>
  <c r="E80"/>
  <c r="C41"/>
  <c r="D21"/>
  <c r="B33" i="11"/>
  <c r="C158" i="2"/>
  <c r="C128"/>
  <c r="E100"/>
  <c r="E76"/>
  <c r="E38"/>
  <c r="E23"/>
  <c r="E214"/>
  <c r="D206"/>
  <c r="B403" i="11"/>
  <c r="D179" i="2"/>
  <c r="B349" i="11"/>
  <c r="E174" i="2"/>
  <c r="E157"/>
  <c r="E125"/>
  <c r="E95"/>
  <c r="E54"/>
  <c r="C29"/>
  <c r="C100"/>
  <c r="C76"/>
  <c r="D32"/>
  <c r="B55" i="11"/>
  <c r="C23" i="2"/>
  <c r="D216"/>
  <c r="B423" i="11"/>
  <c r="E211" i="2"/>
  <c r="E183"/>
  <c r="C166"/>
  <c r="D128"/>
  <c r="B247" i="11"/>
  <c r="C77" i="2"/>
  <c r="E29"/>
  <c r="D202" i="11"/>
  <c r="C216" i="2"/>
  <c r="D211"/>
  <c r="B413" i="11"/>
  <c r="E206" i="2"/>
  <c r="C196"/>
  <c r="D183"/>
  <c r="B357" i="11"/>
  <c r="E179" i="2"/>
  <c r="C175"/>
  <c r="D168"/>
  <c r="B327" i="11"/>
  <c r="D153" i="2"/>
  <c r="B297" i="11"/>
  <c r="D105" i="2"/>
  <c r="B201" i="11"/>
  <c r="D80" i="2"/>
  <c r="B151" i="11"/>
  <c r="D46" i="2"/>
  <c r="B83" i="11"/>
  <c r="D29" i="2"/>
  <c r="B49" i="11"/>
  <c r="C211" i="2"/>
  <c r="C183"/>
  <c r="C168"/>
  <c r="D139"/>
  <c r="B269" i="11"/>
  <c r="C80" i="2"/>
  <c r="E32"/>
  <c r="E152"/>
  <c r="D125"/>
  <c r="B241" i="11"/>
  <c r="E79" i="2"/>
  <c r="C38"/>
  <c r="F146" i="11"/>
  <c r="D214" i="2"/>
  <c r="B419" i="11"/>
  <c r="E208" i="2"/>
  <c r="C206"/>
  <c r="D189"/>
  <c r="B369" i="11"/>
  <c r="E181" i="2"/>
  <c r="C179"/>
  <c r="D174"/>
  <c r="B339" i="11"/>
  <c r="E167" i="2"/>
  <c r="C160"/>
  <c r="D157"/>
  <c r="B305" i="11"/>
  <c r="C139" i="2"/>
  <c r="E103"/>
  <c r="D95"/>
  <c r="B181" i="11"/>
  <c r="D54" i="2"/>
  <c r="B99" i="11"/>
  <c r="E28" i="2"/>
  <c r="E213"/>
  <c r="C208"/>
  <c r="D197"/>
  <c r="B385" i="11"/>
  <c r="E188" i="2"/>
  <c r="C181"/>
  <c r="D176"/>
  <c r="B343" i="11"/>
  <c r="E173" i="2"/>
  <c r="C167"/>
  <c r="D159"/>
  <c r="E154"/>
  <c r="C152"/>
  <c r="D129"/>
  <c r="B249" i="11"/>
  <c r="E124" i="2"/>
  <c r="C103"/>
  <c r="D99"/>
  <c r="B189" i="11"/>
  <c r="E83" i="2"/>
  <c r="C79"/>
  <c r="D74"/>
  <c r="B139" i="11"/>
  <c r="E53" i="2"/>
  <c r="C45"/>
  <c r="D35"/>
  <c r="B61" i="11"/>
  <c r="E30" i="2"/>
  <c r="C28"/>
  <c r="D22"/>
  <c r="B35" i="11"/>
  <c r="D16" i="2"/>
  <c r="B23" i="11"/>
  <c r="D384"/>
  <c r="F308"/>
  <c r="D213" i="2"/>
  <c r="B417" i="11"/>
  <c r="E207" i="2"/>
  <c r="C197"/>
  <c r="D188"/>
  <c r="B367" i="11"/>
  <c r="E180" i="2"/>
  <c r="C176"/>
  <c r="D173"/>
  <c r="B337" i="11"/>
  <c r="E166" i="2"/>
  <c r="C159"/>
  <c r="D154"/>
  <c r="B299" i="11"/>
  <c r="E149" i="2"/>
  <c r="C129"/>
  <c r="D124"/>
  <c r="B239" i="11"/>
  <c r="E101" i="2"/>
  <c r="C99"/>
  <c r="D83"/>
  <c r="B157" i="11"/>
  <c r="E77" i="2"/>
  <c r="C74"/>
  <c r="D53"/>
  <c r="B97" i="11"/>
  <c r="E41" i="2"/>
  <c r="C35"/>
  <c r="D30"/>
  <c r="B51" i="11"/>
  <c r="E27" i="2"/>
  <c r="C22"/>
  <c r="E128"/>
  <c r="E98"/>
  <c r="D77"/>
  <c r="B145" i="11"/>
  <c r="C53" i="2"/>
  <c r="E34"/>
  <c r="D27"/>
  <c r="B45" i="11"/>
  <c r="D196" i="2"/>
  <c r="B383" i="11"/>
  <c r="D175" i="2"/>
  <c r="B341" i="11"/>
  <c r="D158" i="2"/>
  <c r="E105"/>
  <c r="D72"/>
  <c r="B135" i="11"/>
  <c r="D34" i="2"/>
  <c r="B59" i="11"/>
  <c r="E189" i="2"/>
  <c r="D160"/>
  <c r="C153"/>
  <c r="C105"/>
  <c r="D76"/>
  <c r="B143" i="11"/>
  <c r="C46" i="2"/>
  <c r="D23"/>
  <c r="B37" i="11"/>
  <c r="E45" i="2"/>
  <c r="D79"/>
  <c r="B149" i="11"/>
  <c r="E159" i="2"/>
  <c r="C214"/>
  <c r="E22"/>
  <c r="C95"/>
  <c r="D167"/>
  <c r="B325" i="11"/>
  <c r="C32" i="2"/>
  <c r="D103"/>
  <c r="B197" i="11"/>
  <c r="E176" i="2"/>
  <c r="C125"/>
  <c r="D45"/>
  <c r="B81" i="11"/>
  <c r="E129" i="2"/>
  <c r="C189"/>
  <c r="E35"/>
  <c r="D181"/>
  <c r="B353" i="11"/>
  <c r="E16" i="2"/>
  <c r="C54"/>
  <c r="D152"/>
  <c r="B295" i="11"/>
  <c r="E197" i="2"/>
  <c r="B307" i="11"/>
  <c r="F310"/>
  <c r="B311"/>
  <c r="D312"/>
  <c r="B309"/>
  <c r="F384"/>
  <c r="H52" i="2"/>
  <c r="C96" i="11"/>
  <c r="H75" i="2"/>
  <c r="C142" i="11"/>
  <c r="F60"/>
  <c r="D60"/>
  <c r="D36"/>
  <c r="F36"/>
  <c r="H205" i="2"/>
  <c r="C402" i="11"/>
  <c r="H26" i="2"/>
  <c r="C44" i="11"/>
  <c r="F408"/>
  <c r="D408"/>
  <c r="F152"/>
  <c r="D152"/>
  <c r="F240"/>
  <c r="D240"/>
  <c r="F370"/>
  <c r="D370"/>
  <c r="H178" i="2"/>
  <c r="C348" i="11"/>
  <c r="F342"/>
  <c r="D342"/>
  <c r="H71" i="2"/>
  <c r="C134" i="11"/>
  <c r="F62"/>
  <c r="D62"/>
  <c r="F74"/>
  <c r="D74"/>
  <c r="F202"/>
  <c r="D300"/>
  <c r="F300"/>
  <c r="F420"/>
  <c r="D420"/>
  <c r="C424"/>
  <c r="H215" i="2"/>
  <c r="C422" i="11"/>
  <c r="F344"/>
  <c r="D344"/>
  <c r="F188"/>
  <c r="H97" i="2"/>
  <c r="C186" i="11"/>
  <c r="H73" i="2"/>
  <c r="C138" i="11"/>
  <c r="D146"/>
  <c r="D48"/>
  <c r="F48"/>
  <c r="F298"/>
  <c r="D298"/>
  <c r="F338"/>
  <c r="D338"/>
  <c r="D150"/>
  <c r="F150"/>
  <c r="D56"/>
  <c r="F56"/>
  <c r="F352"/>
  <c r="D352"/>
  <c r="F270"/>
  <c r="D270"/>
  <c r="F248"/>
  <c r="D248"/>
  <c r="D190"/>
  <c r="F190"/>
  <c r="F194"/>
  <c r="D194"/>
  <c r="H44" i="2"/>
  <c r="F328" i="11"/>
  <c r="D328"/>
  <c r="F368"/>
  <c r="D368"/>
  <c r="F100"/>
  <c r="D100"/>
  <c r="E100"/>
  <c r="F24"/>
  <c r="D24"/>
  <c r="H62" i="3"/>
  <c r="F326" i="11"/>
  <c r="D326"/>
  <c r="D38"/>
  <c r="F38"/>
  <c r="D308"/>
  <c r="D250"/>
  <c r="F250"/>
  <c r="F290"/>
  <c r="D290"/>
  <c r="H102" i="2"/>
  <c r="C196" i="11"/>
  <c r="F358"/>
  <c r="D358"/>
  <c r="F418"/>
  <c r="D418"/>
  <c r="D182"/>
  <c r="D68"/>
  <c r="F68"/>
  <c r="F324"/>
  <c r="D324"/>
  <c r="D296"/>
  <c r="F296"/>
  <c r="F414"/>
  <c r="D414"/>
  <c r="F52"/>
  <c r="D52"/>
  <c r="F242"/>
  <c r="D242"/>
  <c r="C10"/>
  <c r="C9" i="1"/>
  <c r="F192" i="11"/>
  <c r="D192"/>
  <c r="F50"/>
  <c r="D50"/>
  <c r="D34"/>
  <c r="F34"/>
  <c r="F386"/>
  <c r="D386"/>
  <c r="F406"/>
  <c r="D406"/>
  <c r="F354"/>
  <c r="D354"/>
  <c r="D84"/>
  <c r="F84"/>
  <c r="H82" i="2"/>
  <c r="C156" i="11"/>
  <c r="D340"/>
  <c r="F340"/>
  <c r="B229" i="2"/>
  <c r="F306" i="11"/>
  <c r="D310"/>
  <c r="F312"/>
  <c r="F424"/>
  <c r="F422"/>
  <c r="D424"/>
  <c r="D422"/>
  <c r="E424"/>
  <c r="E422"/>
  <c r="F144"/>
  <c r="F142"/>
  <c r="F141"/>
  <c r="D144"/>
  <c r="D142"/>
  <c r="D141"/>
  <c r="E141"/>
  <c r="F158"/>
  <c r="F156"/>
  <c r="F155"/>
  <c r="E155"/>
  <c r="D158"/>
  <c r="D156"/>
  <c r="D155"/>
  <c r="F198"/>
  <c r="F196"/>
  <c r="D198"/>
  <c r="D196"/>
  <c r="D188"/>
  <c r="D98"/>
  <c r="D96"/>
  <c r="F98"/>
  <c r="F350"/>
  <c r="F348"/>
  <c r="D350"/>
  <c r="D348"/>
  <c r="D46"/>
  <c r="D44"/>
  <c r="F46"/>
  <c r="F44"/>
  <c r="D82"/>
  <c r="D80"/>
  <c r="F82"/>
  <c r="F80"/>
  <c r="D9"/>
  <c r="E9"/>
  <c r="F9"/>
  <c r="H43" i="2"/>
  <c r="C80" i="11"/>
  <c r="D140"/>
  <c r="D138"/>
  <c r="D137"/>
  <c r="E137"/>
  <c r="F140"/>
  <c r="F138"/>
  <c r="F137"/>
  <c r="F136"/>
  <c r="F134"/>
  <c r="F133"/>
  <c r="D136"/>
  <c r="D134"/>
  <c r="D133"/>
  <c r="E133"/>
  <c r="F404"/>
  <c r="F402"/>
  <c r="F401"/>
  <c r="D404"/>
  <c r="D402"/>
  <c r="D401"/>
  <c r="E401"/>
  <c r="D306"/>
  <c r="F304"/>
  <c r="D304"/>
  <c r="E185"/>
  <c r="D347"/>
  <c r="F186"/>
  <c r="F185"/>
  <c r="E347"/>
  <c r="D186"/>
  <c r="D185"/>
  <c r="F347"/>
  <c r="D78"/>
  <c r="D79"/>
  <c r="F79"/>
  <c r="F78"/>
  <c r="H42" i="2"/>
  <c r="C78" i="11"/>
  <c r="F43"/>
  <c r="F96"/>
  <c r="F92"/>
  <c r="E43"/>
  <c r="D43"/>
  <c r="E79"/>
  <c r="D38" i="6"/>
  <c r="D31"/>
  <c r="D19"/>
  <c r="D10" i="5"/>
  <c r="F90" i="11"/>
  <c r="F77"/>
  <c r="F76"/>
  <c r="E95"/>
  <c r="D95"/>
  <c r="C76"/>
  <c r="C11" i="1"/>
  <c r="F95" i="11"/>
  <c r="E77"/>
  <c r="D76"/>
  <c r="D77"/>
  <c r="H151" i="2"/>
  <c r="G51"/>
  <c r="H51"/>
  <c r="G11"/>
  <c r="E230"/>
  <c r="C19" i="1"/>
  <c r="D41" i="6"/>
  <c r="D40"/>
  <c r="D42"/>
  <c r="D44"/>
  <c r="E75" i="11"/>
  <c r="F444"/>
  <c r="D444"/>
  <c r="F286"/>
  <c r="D286"/>
  <c r="F272"/>
  <c r="D272"/>
  <c r="D40"/>
  <c r="F40"/>
  <c r="H195" i="2"/>
  <c r="C382" i="11"/>
  <c r="F364"/>
  <c r="D364"/>
  <c r="F334"/>
  <c r="D334"/>
  <c r="F116"/>
  <c r="D116"/>
  <c r="H69" i="2"/>
  <c r="C130" i="11"/>
  <c r="F446"/>
  <c r="D446"/>
  <c r="H50" i="2"/>
  <c r="C94" i="11"/>
  <c r="H210" i="2"/>
  <c r="H15"/>
  <c r="H164"/>
  <c r="D106" i="11"/>
  <c r="F106"/>
  <c r="F436"/>
  <c r="D436"/>
  <c r="D58"/>
  <c r="F58"/>
  <c r="F392"/>
  <c r="D392"/>
  <c r="F398"/>
  <c r="D398"/>
  <c r="F218"/>
  <c r="D218"/>
  <c r="F260"/>
  <c r="D260"/>
  <c r="D64"/>
  <c r="F64"/>
  <c r="D32"/>
  <c r="F32"/>
  <c r="F164"/>
  <c r="D164"/>
  <c r="D114"/>
  <c r="F114"/>
  <c r="D220"/>
  <c r="F220"/>
  <c r="F394"/>
  <c r="D394"/>
  <c r="F178"/>
  <c r="D178"/>
  <c r="F282"/>
  <c r="D282"/>
  <c r="F104"/>
  <c r="D104"/>
  <c r="F434"/>
  <c r="D434"/>
  <c r="H104" i="2"/>
  <c r="C200" i="11"/>
  <c r="F440"/>
  <c r="D440"/>
  <c r="F166"/>
  <c r="D166"/>
  <c r="F400"/>
  <c r="D400"/>
  <c r="F380"/>
  <c r="D380"/>
  <c r="F236"/>
  <c r="D236"/>
  <c r="F246"/>
  <c r="D246"/>
  <c r="F226"/>
  <c r="D226"/>
  <c r="F214"/>
  <c r="D214"/>
  <c r="F162"/>
  <c r="D162"/>
  <c r="F168"/>
  <c r="D168"/>
  <c r="F230"/>
  <c r="D230"/>
  <c r="F66"/>
  <c r="D66"/>
  <c r="F210"/>
  <c r="D210"/>
  <c r="D75"/>
  <c r="F75"/>
  <c r="F366"/>
  <c r="D366"/>
  <c r="F378"/>
  <c r="D378"/>
  <c r="D212"/>
  <c r="F212"/>
  <c r="F234"/>
  <c r="D234"/>
  <c r="F396"/>
  <c r="D396"/>
  <c r="F266"/>
  <c r="D266"/>
  <c r="H65" i="2"/>
  <c r="F252" i="11"/>
  <c r="D252"/>
  <c r="H182" i="2"/>
  <c r="H94"/>
  <c r="C180" i="11"/>
  <c r="F184"/>
  <c r="F336"/>
  <c r="D336"/>
  <c r="D256"/>
  <c r="F256"/>
  <c r="F262"/>
  <c r="D262"/>
  <c r="F232"/>
  <c r="D232"/>
  <c r="F72"/>
  <c r="D72"/>
  <c r="D30"/>
  <c r="F30"/>
  <c r="F176"/>
  <c r="D176"/>
  <c r="H78" i="2"/>
  <c r="C148" i="11"/>
  <c r="F438"/>
  <c r="D438"/>
  <c r="F118"/>
  <c r="D118"/>
  <c r="F244"/>
  <c r="D244"/>
  <c r="F288"/>
  <c r="D288"/>
  <c r="D264"/>
  <c r="F264"/>
  <c r="F268"/>
  <c r="D268"/>
  <c r="D70"/>
  <c r="F70"/>
  <c r="F228"/>
  <c r="D228"/>
  <c r="F170"/>
  <c r="D170"/>
  <c r="F276"/>
  <c r="D276"/>
  <c r="F442"/>
  <c r="D442"/>
  <c r="F258"/>
  <c r="D258"/>
  <c r="F254"/>
  <c r="D254"/>
  <c r="F284"/>
  <c r="D284"/>
  <c r="F332"/>
  <c r="D332"/>
  <c r="F174"/>
  <c r="D174"/>
  <c r="F278"/>
  <c r="D278"/>
  <c r="H55" i="2"/>
  <c r="H18"/>
  <c r="H192"/>
  <c r="C376" i="11"/>
  <c r="H141" i="2"/>
  <c r="H123"/>
  <c r="H144"/>
  <c r="H220"/>
  <c r="H116"/>
  <c r="C224" i="11"/>
  <c r="H84" i="2"/>
  <c r="C160" i="11"/>
  <c r="H108" i="2"/>
  <c r="C208" i="11"/>
  <c r="H112" i="2"/>
  <c r="C216" i="11"/>
  <c r="H169" i="2"/>
  <c r="C330" i="11"/>
  <c r="H90" i="2"/>
  <c r="C172" i="11"/>
  <c r="H185" i="2"/>
  <c r="H31"/>
  <c r="H199"/>
  <c r="C390" i="11"/>
  <c r="H60" i="2"/>
  <c r="C320" i="11"/>
  <c r="H163" i="2"/>
  <c r="C318" i="11"/>
  <c r="E375"/>
  <c r="E329"/>
  <c r="F274"/>
  <c r="D376"/>
  <c r="D375"/>
  <c r="D28"/>
  <c r="E207"/>
  <c r="E171"/>
  <c r="F28"/>
  <c r="E215"/>
  <c r="D208"/>
  <c r="D207"/>
  <c r="E389"/>
  <c r="F376"/>
  <c r="F375"/>
  <c r="F208"/>
  <c r="F207"/>
  <c r="F390"/>
  <c r="F389"/>
  <c r="D112"/>
  <c r="D110"/>
  <c r="D432"/>
  <c r="D430"/>
  <c r="D172"/>
  <c r="D171"/>
  <c r="F432"/>
  <c r="F430"/>
  <c r="F112"/>
  <c r="F110"/>
  <c r="D216"/>
  <c r="D215"/>
  <c r="F172"/>
  <c r="F171"/>
  <c r="F224"/>
  <c r="F223"/>
  <c r="F54"/>
  <c r="F42"/>
  <c r="D160"/>
  <c r="D159"/>
  <c r="D224"/>
  <c r="D223"/>
  <c r="E159"/>
  <c r="F216"/>
  <c r="F215"/>
  <c r="D54"/>
  <c r="D42"/>
  <c r="D330"/>
  <c r="D329"/>
  <c r="F160"/>
  <c r="F159"/>
  <c r="D238"/>
  <c r="F238"/>
  <c r="F330"/>
  <c r="F329"/>
  <c r="D274"/>
  <c r="D362"/>
  <c r="D280"/>
  <c r="F280"/>
  <c r="D390"/>
  <c r="F362"/>
  <c r="F102"/>
  <c r="F88"/>
  <c r="F416"/>
  <c r="F412"/>
  <c r="F410"/>
  <c r="D416"/>
  <c r="D412"/>
  <c r="D410"/>
  <c r="H59" i="2"/>
  <c r="C112" i="11"/>
  <c r="C28"/>
  <c r="H150" i="2"/>
  <c r="C294" i="11"/>
  <c r="H64" i="2"/>
  <c r="C120" i="11"/>
  <c r="C122"/>
  <c r="H209" i="2"/>
  <c r="C410" i="11"/>
  <c r="C412"/>
  <c r="C102"/>
  <c r="H177" i="2"/>
  <c r="C346" i="11"/>
  <c r="C356"/>
  <c r="D102"/>
  <c r="H49" i="2"/>
  <c r="C90" i="11"/>
  <c r="C92"/>
  <c r="D302"/>
  <c r="D294"/>
  <c r="F302"/>
  <c r="F294"/>
  <c r="F360"/>
  <c r="F356"/>
  <c r="D360"/>
  <c r="D356"/>
  <c r="C362"/>
  <c r="D204"/>
  <c r="D200"/>
  <c r="F204"/>
  <c r="F200"/>
  <c r="F322"/>
  <c r="F320"/>
  <c r="D322"/>
  <c r="D320"/>
  <c r="F124"/>
  <c r="F122"/>
  <c r="F120"/>
  <c r="D124"/>
  <c r="D122"/>
  <c r="F154"/>
  <c r="F148"/>
  <c r="F147"/>
  <c r="D154"/>
  <c r="D148"/>
  <c r="D147"/>
  <c r="E147"/>
  <c r="H25" i="2"/>
  <c r="C42" i="11"/>
  <c r="C54"/>
  <c r="C280"/>
  <c r="C274"/>
  <c r="C238"/>
  <c r="F180"/>
  <c r="F179"/>
  <c r="D184"/>
  <c r="E179"/>
  <c r="H219" i="2"/>
  <c r="C432" i="11"/>
  <c r="H68" i="2"/>
  <c r="C128" i="11"/>
  <c r="F26"/>
  <c r="F22"/>
  <c r="F20"/>
  <c r="D26"/>
  <c r="D22"/>
  <c r="D20"/>
  <c r="F388"/>
  <c r="F382"/>
  <c r="D388"/>
  <c r="D382"/>
  <c r="D381"/>
  <c r="F132"/>
  <c r="F130"/>
  <c r="D132"/>
  <c r="D130"/>
  <c r="F94"/>
  <c r="E94"/>
  <c r="D94"/>
  <c r="D92"/>
  <c r="D90"/>
  <c r="H14" i="2"/>
  <c r="C20" i="11"/>
  <c r="C22"/>
  <c r="H191" i="2"/>
  <c r="H107"/>
  <c r="C206" i="11"/>
  <c r="H115" i="2"/>
  <c r="C222" i="11"/>
  <c r="E381"/>
  <c r="E279"/>
  <c r="D18"/>
  <c r="D16"/>
  <c r="F18"/>
  <c r="F16"/>
  <c r="E361"/>
  <c r="D206"/>
  <c r="D205"/>
  <c r="E205"/>
  <c r="F374"/>
  <c r="F372"/>
  <c r="D111"/>
  <c r="E27"/>
  <c r="E221"/>
  <c r="D374"/>
  <c r="D372"/>
  <c r="D431"/>
  <c r="F206"/>
  <c r="F205"/>
  <c r="E129"/>
  <c r="D319"/>
  <c r="D318"/>
  <c r="D317"/>
  <c r="H162" i="2"/>
  <c r="C14" i="1"/>
  <c r="D389" i="11"/>
  <c r="D180"/>
  <c r="D179"/>
  <c r="D129"/>
  <c r="D128"/>
  <c r="F318"/>
  <c r="F317"/>
  <c r="F319"/>
  <c r="D355"/>
  <c r="D346"/>
  <c r="D345"/>
  <c r="F89"/>
  <c r="E89"/>
  <c r="D222"/>
  <c r="D221"/>
  <c r="F128"/>
  <c r="F126"/>
  <c r="F129"/>
  <c r="E319"/>
  <c r="E317"/>
  <c r="E355"/>
  <c r="F355"/>
  <c r="F346"/>
  <c r="F381"/>
  <c r="E223"/>
  <c r="F222"/>
  <c r="F221"/>
  <c r="E101"/>
  <c r="F195"/>
  <c r="F53"/>
  <c r="E431"/>
  <c r="F119"/>
  <c r="F27"/>
  <c r="D27"/>
  <c r="D108"/>
  <c r="F101"/>
  <c r="F237"/>
  <c r="D237"/>
  <c r="E237"/>
  <c r="H13" i="2"/>
  <c r="D21" i="11"/>
  <c r="E21"/>
  <c r="F21"/>
  <c r="H190" i="2"/>
  <c r="C374" i="11"/>
  <c r="F19"/>
  <c r="E19"/>
  <c r="D19"/>
  <c r="F111"/>
  <c r="H218" i="2"/>
  <c r="C430" i="11"/>
  <c r="F429"/>
  <c r="E273"/>
  <c r="E293"/>
  <c r="D101"/>
  <c r="D88"/>
  <c r="F279"/>
  <c r="F293"/>
  <c r="F292"/>
  <c r="F361"/>
  <c r="D292"/>
  <c r="D293"/>
  <c r="H48" i="2"/>
  <c r="C88" i="11"/>
  <c r="H58" i="2"/>
  <c r="C108" i="11"/>
  <c r="C110"/>
  <c r="D109"/>
  <c r="F108"/>
  <c r="D411"/>
  <c r="E411"/>
  <c r="F411"/>
  <c r="F428"/>
  <c r="F41"/>
  <c r="E41"/>
  <c r="D41"/>
  <c r="E91"/>
  <c r="F91"/>
  <c r="D91"/>
  <c r="F409"/>
  <c r="D409"/>
  <c r="E409"/>
  <c r="F121"/>
  <c r="C13" i="1"/>
  <c r="C292" i="11"/>
  <c r="E121"/>
  <c r="E119"/>
  <c r="H67" i="2"/>
  <c r="C126" i="11"/>
  <c r="F431"/>
  <c r="D428"/>
  <c r="F273"/>
  <c r="D121"/>
  <c r="D120"/>
  <c r="D119"/>
  <c r="D273"/>
  <c r="D89"/>
  <c r="E53"/>
  <c r="D279"/>
  <c r="D361"/>
  <c r="D53"/>
  <c r="E111"/>
  <c r="C316"/>
  <c r="F316"/>
  <c r="E107"/>
  <c r="F107"/>
  <c r="D126"/>
  <c r="D125"/>
  <c r="E345"/>
  <c r="D316"/>
  <c r="F345"/>
  <c r="H47" i="2"/>
  <c r="C86" i="11"/>
  <c r="F86"/>
  <c r="E127"/>
  <c r="F199"/>
  <c r="D429"/>
  <c r="E429"/>
  <c r="F109"/>
  <c r="E199"/>
  <c r="E195"/>
  <c r="D426"/>
  <c r="D291"/>
  <c r="D127"/>
  <c r="F291"/>
  <c r="F426"/>
  <c r="F127"/>
  <c r="F125"/>
  <c r="D199"/>
  <c r="D195"/>
  <c r="D87"/>
  <c r="F373"/>
  <c r="E373"/>
  <c r="D373"/>
  <c r="C15" i="1"/>
  <c r="C372" i="11"/>
  <c r="H217" i="2"/>
  <c r="C428" i="11"/>
  <c r="D427"/>
  <c r="C18"/>
  <c r="H12" i="2"/>
  <c r="F87" i="11"/>
  <c r="E87"/>
  <c r="E125"/>
  <c r="E291"/>
  <c r="E109"/>
  <c r="D107"/>
  <c r="D86"/>
  <c r="D85"/>
  <c r="F315"/>
  <c r="D315"/>
  <c r="E315"/>
  <c r="G229" i="2"/>
  <c r="G230"/>
  <c r="G231"/>
  <c r="C12" i="1"/>
  <c r="F448" i="11"/>
  <c r="F449"/>
  <c r="E427"/>
  <c r="F427"/>
  <c r="F85"/>
  <c r="E85"/>
  <c r="C10" i="1"/>
  <c r="C16" i="11"/>
  <c r="E371"/>
  <c r="F371"/>
  <c r="D371"/>
  <c r="F17"/>
  <c r="E17"/>
  <c r="D17"/>
  <c r="C16" i="1"/>
  <c r="C426" i="11"/>
  <c r="F425"/>
  <c r="F421"/>
  <c r="E450"/>
  <c r="D448"/>
  <c r="D452"/>
  <c r="E452"/>
  <c r="F452"/>
  <c r="F450"/>
  <c r="D18" i="1"/>
  <c r="D14"/>
  <c r="E15" i="11"/>
  <c r="D15"/>
  <c r="F15"/>
  <c r="D425"/>
  <c r="D421"/>
  <c r="E425"/>
  <c r="E421"/>
  <c r="C303"/>
  <c r="C313"/>
  <c r="D449"/>
  <c r="D450"/>
  <c r="D453"/>
  <c r="E453"/>
  <c r="F453"/>
  <c r="D16" i="1"/>
  <c r="D13"/>
  <c r="D9"/>
  <c r="D10"/>
  <c r="D15"/>
  <c r="D11"/>
  <c r="D19"/>
  <c r="D20"/>
  <c r="D12"/>
  <c r="C15" i="11"/>
  <c r="F447"/>
  <c r="E447"/>
  <c r="D447"/>
  <c r="D451"/>
  <c r="C425"/>
  <c r="C85"/>
  <c r="C317"/>
  <c r="C13"/>
  <c r="C11"/>
  <c r="C367"/>
  <c r="C23"/>
  <c r="C323"/>
  <c r="C413"/>
  <c r="C241"/>
  <c r="C49"/>
  <c r="C385"/>
  <c r="C353"/>
  <c r="C239"/>
  <c r="C73"/>
  <c r="C299"/>
  <c r="C343"/>
  <c r="C47"/>
  <c r="C337"/>
  <c r="C55"/>
  <c r="C37"/>
  <c r="C249"/>
  <c r="C339"/>
  <c r="C181"/>
  <c r="C351"/>
  <c r="C311"/>
  <c r="C189"/>
  <c r="C269"/>
  <c r="C35"/>
  <c r="C341"/>
  <c r="C383"/>
  <c r="C59"/>
  <c r="C151"/>
  <c r="C369"/>
  <c r="C357"/>
  <c r="C193"/>
  <c r="C407"/>
  <c r="C327"/>
  <c r="C99"/>
  <c r="C309"/>
  <c r="C295"/>
  <c r="C51"/>
  <c r="C191"/>
  <c r="C33"/>
  <c r="C405"/>
  <c r="C83"/>
  <c r="C247"/>
  <c r="C67"/>
  <c r="C61"/>
  <c r="C201"/>
  <c r="C419"/>
  <c r="C305"/>
  <c r="C145"/>
  <c r="C297"/>
  <c r="C149"/>
  <c r="C325"/>
  <c r="C307"/>
  <c r="C289"/>
  <c r="C417"/>
  <c r="C137"/>
  <c r="C401"/>
  <c r="C185"/>
  <c r="C403"/>
  <c r="C421"/>
  <c r="C43"/>
  <c r="C349"/>
  <c r="C81"/>
  <c r="C139"/>
  <c r="C45"/>
  <c r="C423"/>
  <c r="C9"/>
  <c r="C135"/>
  <c r="C95"/>
  <c r="C157"/>
  <c r="C197"/>
  <c r="C133"/>
  <c r="C187"/>
  <c r="C97"/>
  <c r="C347"/>
  <c r="C141"/>
  <c r="C155"/>
  <c r="C143"/>
  <c r="C195"/>
  <c r="C79"/>
  <c r="C77"/>
  <c r="C275"/>
  <c r="C439"/>
  <c r="C231"/>
  <c r="C283"/>
  <c r="C173"/>
  <c r="C333"/>
  <c r="C397"/>
  <c r="C259"/>
  <c r="C31"/>
  <c r="C113"/>
  <c r="C393"/>
  <c r="C281"/>
  <c r="C433"/>
  <c r="C399"/>
  <c r="C235"/>
  <c r="C225"/>
  <c r="C161"/>
  <c r="C229"/>
  <c r="C209"/>
  <c r="C365"/>
  <c r="C211"/>
  <c r="C395"/>
  <c r="C437"/>
  <c r="C243"/>
  <c r="C263"/>
  <c r="C69"/>
  <c r="C169"/>
  <c r="C441"/>
  <c r="C213"/>
  <c r="C377"/>
  <c r="C265"/>
  <c r="C117"/>
  <c r="C267"/>
  <c r="C227"/>
  <c r="C363"/>
  <c r="C63"/>
  <c r="C163"/>
  <c r="C177"/>
  <c r="C379"/>
  <c r="C245"/>
  <c r="C105"/>
  <c r="C57"/>
  <c r="C443"/>
  <c r="C271"/>
  <c r="C445"/>
  <c r="C435"/>
  <c r="C391"/>
  <c r="C165"/>
  <c r="C251"/>
  <c r="C335"/>
  <c r="C261"/>
  <c r="C71"/>
  <c r="C175"/>
  <c r="C253"/>
  <c r="C331"/>
  <c r="C277"/>
  <c r="C115"/>
  <c r="C217"/>
  <c r="C219"/>
  <c r="C167"/>
  <c r="C233"/>
  <c r="C255"/>
  <c r="C29"/>
  <c r="C75"/>
  <c r="C103"/>
  <c r="C65"/>
  <c r="C287"/>
  <c r="C257"/>
  <c r="C285"/>
  <c r="C39"/>
  <c r="C321"/>
  <c r="C319"/>
  <c r="C329"/>
  <c r="C375"/>
  <c r="C131"/>
  <c r="C223"/>
  <c r="C123"/>
  <c r="C199"/>
  <c r="C93"/>
  <c r="C389"/>
  <c r="C415"/>
  <c r="C359"/>
  <c r="C171"/>
  <c r="C159"/>
  <c r="C179"/>
  <c r="C147"/>
  <c r="C215"/>
  <c r="C381"/>
  <c r="C25"/>
  <c r="C129"/>
  <c r="C301"/>
  <c r="C203"/>
  <c r="C207"/>
  <c r="C153"/>
  <c r="C183"/>
  <c r="C387"/>
  <c r="C101"/>
  <c r="C221"/>
  <c r="C119"/>
  <c r="C205"/>
  <c r="C237"/>
  <c r="C355"/>
  <c r="C409"/>
  <c r="C27"/>
  <c r="C127"/>
  <c r="C279"/>
  <c r="C21"/>
  <c r="C411"/>
  <c r="C91"/>
  <c r="C293"/>
  <c r="C361"/>
  <c r="C19"/>
  <c r="C53"/>
  <c r="C121"/>
  <c r="C89"/>
  <c r="C111"/>
  <c r="C273"/>
  <c r="C431"/>
  <c r="C345"/>
  <c r="C41"/>
  <c r="C107"/>
  <c r="C109"/>
  <c r="C373"/>
  <c r="C315"/>
  <c r="C291"/>
  <c r="C429"/>
  <c r="C125"/>
  <c r="C87"/>
  <c r="C371"/>
  <c r="C427"/>
  <c r="C17"/>
  <c r="E451"/>
  <c r="F451"/>
</calcChain>
</file>

<file path=xl/sharedStrings.xml><?xml version="1.0" encoding="utf-8"?>
<sst xmlns="http://schemas.openxmlformats.org/spreadsheetml/2006/main" count="3120" uniqueCount="1316">
  <si>
    <t>CANTEIRO DE OBRAS: IMPLANTAÇÃO, OPERAÇÃO E MANUTENÇÃO</t>
  </si>
  <si>
    <t>Material</t>
  </si>
  <si>
    <t>Mão de Obra</t>
  </si>
  <si>
    <t xml:space="preserve"> 04.01.02.2 </t>
  </si>
  <si>
    <t xml:space="preserve"> CM0174 </t>
  </si>
  <si>
    <t>Divisória sanitários e vestiários em laminado estrutural TS (maciço), branco, com e=10 mm, dupla face decorativa texturizada, modelo Alcoplac Normatizado, fab. Neocom, incluindo portas e conjunto de ferragens</t>
  </si>
  <si>
    <t xml:space="preserve"> CM1971 </t>
  </si>
  <si>
    <t>Vidro de segurança laminado e temperado incolor 12 mm (6+6)</t>
  </si>
  <si>
    <t xml:space="preserve"> CM0190 </t>
  </si>
  <si>
    <t>Laminado melamínico, acabamento texturizado, cor branca, espessura 1,3mm, referência L190, fab. Fórmica</t>
  </si>
  <si>
    <t xml:space="preserve"> CM1661 </t>
  </si>
  <si>
    <t xml:space="preserve"> CM1681 </t>
  </si>
  <si>
    <t>Porta objetos em laminado melamínico (0,15 x 0,4 cm), cor Polar L190, linha Alcoplac Normatizado, Fab. Neocom</t>
  </si>
  <si>
    <t xml:space="preserve"> CM2014 </t>
  </si>
  <si>
    <t>Porcelanato cinza escuro acab. acetinado 60x60cm, Biancogres Cemento Grafite</t>
  </si>
  <si>
    <t xml:space="preserve"> CM0139 </t>
  </si>
  <si>
    <t>Bacia sanitária, cor branco gelo, linha Monte Carlo, código P.8.17, fab. Deca</t>
  </si>
  <si>
    <t xml:space="preserve"> 00004791 </t>
  </si>
  <si>
    <t>ADESIVO ACRILICO/COLA DE CONTATO</t>
  </si>
  <si>
    <t xml:space="preserve"> CM0134 </t>
  </si>
  <si>
    <t>Torneira para lavatório de mesa, cromada, fechamento automático, Decamatic Eco, Código 1173.C, fab. Deca</t>
  </si>
  <si>
    <t xml:space="preserve"> CM1682 </t>
  </si>
  <si>
    <t>Cabide para divisória, em inox escovado, linha Alcoplac Normatizado, Fab. Neocom</t>
  </si>
  <si>
    <t xml:space="preserve"> CM1691 </t>
  </si>
  <si>
    <t xml:space="preserve"> 00011186 </t>
  </si>
  <si>
    <t>ESPELHO CRISTAL E = 4 MM</t>
  </si>
  <si>
    <t xml:space="preserve"> CM0147 </t>
  </si>
  <si>
    <t>Lavatório de semi-encaixe de louça, linha Monte Carlo, cor branco gelo, código L82, fab. Deca</t>
  </si>
  <si>
    <t xml:space="preserve"> CM0184 </t>
  </si>
  <si>
    <t>Válvula para mictório de fechamento automático, fab. Deca, Linha Decamatic, código 2570 C, acabamento cromado</t>
  </si>
  <si>
    <t xml:space="preserve"> CM0856 </t>
  </si>
  <si>
    <t>Grelha em alumínio 325 x 525 mm, ref. Grelha de Retorno AGS-T (com contra-moldura), Trox do Brasil</t>
  </si>
  <si>
    <t xml:space="preserve"> 00001379 </t>
  </si>
  <si>
    <t>CIMENTO PORTLAND COMPOSTO CP II-32</t>
  </si>
  <si>
    <t xml:space="preserve"> CM1457 </t>
  </si>
  <si>
    <t>Válvula de descarga antivandalismo 1 1/2", 4900.C.DUO.PRO, fabricação Deca</t>
  </si>
  <si>
    <t xml:space="preserve"> CM0135 </t>
  </si>
  <si>
    <t>Válvula de escoamento, cromada, cod.1601C, fab. Deca</t>
  </si>
  <si>
    <t xml:space="preserve"> CM1662 </t>
  </si>
  <si>
    <t>Campainha de sinalização de emergência com acionador e sinaleira de porta para PCD - GRA branco.</t>
  </si>
  <si>
    <t xml:space="preserve"> 00044324 </t>
  </si>
  <si>
    <t>GESSO COLA, EM PO, PARA FIXACAO DE MOLDURAS, SANCAS E BLOCOS DE GESSO</t>
  </si>
  <si>
    <t xml:space="preserve"> CM2017 </t>
  </si>
  <si>
    <t>Acabamento cromado duplo acionamento, antivandalismo, Linha Hidra Duo 1 1/2”, cód. 2545.C.112PRO e 4900.C.DUO.PRO, fab. Deca</t>
  </si>
  <si>
    <t xml:space="preserve"> 00004351 </t>
  </si>
  <si>
    <t>PARAFUSO NIQUELADO 3 1/2" COM ACABAMENTO CROMADO PARA FIXAR PECA SANITARIA, INCLUI PORCA CEGA, ARRUELA E BUCHA DE NYLON TAMANHO S-8</t>
  </si>
  <si>
    <t xml:space="preserve"> CM0045 </t>
  </si>
  <si>
    <t>Assento plástico Monte Carlo AP.80.17 Deca</t>
  </si>
  <si>
    <t xml:space="preserve"> CM2013 </t>
  </si>
  <si>
    <t>Porcelanato cinza claro, acab. acetinado 60x60cm, Biancogrês Cemento Grigio</t>
  </si>
  <si>
    <t xml:space="preserve"> CM1674 </t>
  </si>
  <si>
    <t>Sifão regulável com tubo de saída corrugável 1x1.1/2", VSM 182, fabricação Esteves</t>
  </si>
  <si>
    <t xml:space="preserve"> CM1689 </t>
  </si>
  <si>
    <t>Disjunto tripolar caixa moldada 63A 50kA/380V Schneider, inclusive disparador, LV429006+LV429032</t>
  </si>
  <si>
    <t xml:space="preserve"> 00038152 </t>
  </si>
  <si>
    <t>FECHADURA DE EMBUTIR PARA PORTA EXTERNA, MAQUINA 55 MM, COM CILINDRO, MACANETA ALAVANCA E ROSETA REDONDA EM METAL CROMADO - NIVEL DE SEGURANCA MEDIO - COMPLETA</t>
  </si>
  <si>
    <t>CJ</t>
  </si>
  <si>
    <t xml:space="preserve"> CM0143 </t>
  </si>
  <si>
    <t>Torneira para lavatório de mesa com alavanca, cromada, fechamento automático, Linha Pressmatic Benefit, Código 00490706, fab. Docol</t>
  </si>
  <si>
    <t xml:space="preserve"> CM0163 </t>
  </si>
  <si>
    <t>Torneira de parede uso geral com arejador, metálica com acabamento cromado, fab. Deca, Linha Standard, código 1154.C39</t>
  </si>
  <si>
    <t xml:space="preserve"> CM0129 </t>
  </si>
  <si>
    <t>Bacia sanitária, Linha Vogue Plus Conforto, cor branco gelo, código P. 510, fab. Deca</t>
  </si>
  <si>
    <t xml:space="preserve"> 00011795 </t>
  </si>
  <si>
    <t>GRANITO PARA BANCADA, POLIDO, TIPO ANDORINHA/ QUARTZ/ CASTELO/ CORUMBA OU OUTROS EQUIVALENTES DA REGIAO, E=  *2,5* CM</t>
  </si>
  <si>
    <t xml:space="preserve"> CM0765 </t>
  </si>
  <si>
    <t>Tubo de ligação para vaso sanitário, cromado, código 1968C, fabricação Deca</t>
  </si>
  <si>
    <t xml:space="preserve"> 00001339 </t>
  </si>
  <si>
    <t>COLA A BASE DE RESINA SINTETICA PARA CHAPA DE LAMINADO MELAMINICO</t>
  </si>
  <si>
    <t xml:space="preserve"> 00010432 </t>
  </si>
  <si>
    <t>MICTORIO SIFONADO LOUCA BRANCA SEM COMPLEMENTOS</t>
  </si>
  <si>
    <t xml:space="preserve"> 00020232 </t>
  </si>
  <si>
    <t>SOLEIRA EM GRANITO, POLIDO, TIPO ANDORINHA/ QUARTZ/ CASTELO/ CORUMBA OU OUTROS EQUIVALENTES DA REGIAO, L= *15* CM, E=  *2,0* CM</t>
  </si>
  <si>
    <t xml:space="preserve"> CM2015 </t>
  </si>
  <si>
    <t>Cerâmica branca 32,5x59cm, assentada com argamassa pré-fabricada, incluindo rejuntamento -  Fab. Eliane Foma Branco acetinado</t>
  </si>
  <si>
    <t xml:space="preserve"> 00004384 </t>
  </si>
  <si>
    <t>PARAFUSO NIQUELADO COM ACABAMENTO CROMADO PARA FIXAR PECA SANITARIA, INCLUI PORCA CEGA, ARRUELA E BUCHA DE NYLON TAMANHO S-10</t>
  </si>
  <si>
    <t xml:space="preserve"> 00007334 </t>
  </si>
  <si>
    <t>ADITIVO ADESIVO LIQUIDO PARA ARGAMASSAS DE REVESTIMENTOS CIMENTICIOS</t>
  </si>
  <si>
    <t xml:space="preserve"> 00039428 </t>
  </si>
  <si>
    <t>PERFIL TABICA FECHADA, LISA, FORMATO Z, EM ACO GALVANIZADO NATURAL, LARGURA TOTAL NA HORIZONTAL *40* MM, PARA ESTRUTURA FORRO DRYWALL</t>
  </si>
  <si>
    <t xml:space="preserve"> 00037590 </t>
  </si>
  <si>
    <t>SUPORTE MAO-FRANCESA EM ACO, ABAS IGUAIS 30 CM, CAPACIDADE MINIMA 60 KG, BRANCO</t>
  </si>
  <si>
    <t xml:space="preserve"> CM1111 </t>
  </si>
  <si>
    <t>Caixa de tomada para estação de trabalho, instalada em piso elevado em placas, incluindo tampa de alumínio, suporte para 3 tomadas de energia e suporte para 4 tomadas tipo RJ. Fab. Mopa, ref. 147-11-PR, 145-21-TB, 149-0355-PR, 149-12-PR.</t>
  </si>
  <si>
    <t xml:space="preserve"> CM1048 </t>
  </si>
  <si>
    <t>Lavatório, marca Deca, Modelo Vogue Plus, código L.51.17, cor branco</t>
  </si>
  <si>
    <t xml:space="preserve"> CM2018 </t>
  </si>
  <si>
    <t>Acabamento de registro de gaveta cromado Deca Linha Flex, 4900.C20.PQ</t>
  </si>
  <si>
    <t xml:space="preserve"> 00039253 </t>
  </si>
  <si>
    <t>ELETRODUTO/CONDULETE DE PVC RIGIDO, LISO, COR CINZA, DE 3/4", PARA INSTALACOES APARENTES (NBR 5410)</t>
  </si>
  <si>
    <t xml:space="preserve"> CM0433 </t>
  </si>
  <si>
    <t>Painel  MPU, pré-isolado de poli-isocianurato, revestido com duas lâminas de alumínio gofrado, (esp. 20mm) – ref. Multivac (inclusive perdas, acessórios de conexão, de vedação e de reforço)</t>
  </si>
  <si>
    <t xml:space="preserve"> 00011684 </t>
  </si>
  <si>
    <t>ENGATE / RABICHO FLEXIVEL INOX 1/2 " X 40 CM</t>
  </si>
  <si>
    <t xml:space="preserve"> 00040552 </t>
  </si>
  <si>
    <t>PARAFUSO, AUTO ATARRACHANTE, CABECA CHATA, FENDA SIMPLES, 1/4 (6,35 MM) X 25 MM</t>
  </si>
  <si>
    <t>CENTO</t>
  </si>
  <si>
    <t xml:space="preserve"> 00034618 </t>
  </si>
  <si>
    <t>CABO FLEXIVEL PVC 750 V, 3 CONDUTORES DE 1,5 MM2</t>
  </si>
  <si>
    <t xml:space="preserve"> CM0160 </t>
  </si>
  <si>
    <t>Tanque de louça 40 litros para coluna, cor branco; fabricação Deca, código TQ.03 (tanque) cor branco gelo GE17</t>
  </si>
  <si>
    <t xml:space="preserve"> 00000536 </t>
  </si>
  <si>
    <t>REVESTIMENTO EM CERAMICA ESMALTADA EXTRA, PEI MENOR OU IGUAL A 3, FORMATO MENOR OU IGUAL A 2025 CM2</t>
  </si>
  <si>
    <t xml:space="preserve"> CM1049 </t>
  </si>
  <si>
    <t>Coluna suspensa para lavatório, cor branco, código CS.1.17</t>
  </si>
  <si>
    <t xml:space="preserve"> CM1305 </t>
  </si>
  <si>
    <t>Barra de apoio tubular reta 40cm, Ø31,75mm e=2mm, em alumínio, cor polida, Linha Acessibilidade, fab. Leve Vida</t>
  </si>
  <si>
    <t xml:space="preserve"> 00004823 </t>
  </si>
  <si>
    <t>MASSA PLASTICA PARA MARMORE/GRANITO</t>
  </si>
  <si>
    <t xml:space="preserve"> CM1663 </t>
  </si>
  <si>
    <t>G1 - Grelha de exaustão, dimensões 225x125mm,  aletas fixas e horizontais, fabricada com perfis de alumínio extrudado, anodizado, na cor natural, incluindo registro de lâminas opostas e dupla deflexão. Modelo de referência: TROX AR/A</t>
  </si>
  <si>
    <t xml:space="preserve"> CM2019 </t>
  </si>
  <si>
    <t>Acabamento de registro de gaveta cromado Deca Linha Flex, 4900.C20.GD</t>
  </si>
  <si>
    <t xml:space="preserve"> CM0841 </t>
  </si>
  <si>
    <t>Torneira para cozinha de mesa, bica móvel com arejador, cromada, altura total 289 mm, linha Fast, cód. 1167.C59, fab. Deca</t>
  </si>
  <si>
    <t xml:space="preserve"> CM0156 </t>
  </si>
  <si>
    <t>Cuba de aço inox, DM 34x56x17 cm, linha Prime, mod. Retangular BL, ref. 94024206, fab. Tramontina</t>
  </si>
  <si>
    <t xml:space="preserve"> CM1386 </t>
  </si>
  <si>
    <t>Ventilador helicocentrífugo com isolamento fono-absorvente, construído em material plástico, desmontável, motor regulável 60 Hz, 220V, potência 37W, rotação 2335rpm, vazão em descarga livre 265m³/h, nível de pressão sonora 27 dB(A), diâmetro do duto 100mm, peso 5,4kg, incluindo comporta anti-retorno, acoplamento para duto retangular, damper regulador de vazão, flanges e juntas de borrachas (admissão e saída) e suporte para instalação no entreforro. Modelo de referência: Soler&amp;Palau OTAM TD-250/100 Silent + MCA+MAR</t>
  </si>
  <si>
    <t xml:space="preserve"> 00000442 </t>
  </si>
  <si>
    <t>PARAFUSO FRANCES M16 EM ACO GALVANIZADO, COMPRIMENTO = 45 MM, DIAMETRO = 16 MM, CABECA ABAULADA</t>
  </si>
  <si>
    <t xml:space="preserve"> 00038124 </t>
  </si>
  <si>
    <t>ESPUMA EXPANSIVA DE POLIURETANO, APLICACAO MANUAL - 500 ML</t>
  </si>
  <si>
    <t xml:space="preserve"> 00001322 </t>
  </si>
  <si>
    <t>CHAPA DE ACO FINA A QUENTE BITOLA MSG 16, E = 1,50 MM (12,00 KG/M2)</t>
  </si>
  <si>
    <t xml:space="preserve"> 00006138 </t>
  </si>
  <si>
    <t>VEDACAO PVC, 100 MM, PARA SAIDA VASO SANITARIO</t>
  </si>
  <si>
    <t xml:space="preserve"> CM1533 </t>
  </si>
  <si>
    <t>Assento plástico Vogue Plus AP.50.17 Deca</t>
  </si>
  <si>
    <t xml:space="preserve"> 00003768 </t>
  </si>
  <si>
    <t>LIXA EM FOLHA PARA FERRO, NUMERO 150</t>
  </si>
  <si>
    <t xml:space="preserve"> 00034357 </t>
  </si>
  <si>
    <t>REJUNTE CIMENTICIO, QUALQUER COR</t>
  </si>
  <si>
    <t xml:space="preserve"> CM0126 </t>
  </si>
  <si>
    <t>Barra de apoio tubular reta 45cm, Ø31,75mm e=2mm, em alumínio, cor polida, Linha Acessibilidade, fab. Leve Vida</t>
  </si>
  <si>
    <t xml:space="preserve"> 00037329 </t>
  </si>
  <si>
    <t>REJUNTE EPOXI, QUALQUER COR</t>
  </si>
  <si>
    <t xml:space="preserve"> 00012613 </t>
  </si>
  <si>
    <t>TUBO DE DESCARGA PVC, PARA LIGACAO CAIXA DE DESCARGA - EMBUTIR, 40 MM X 150 CM</t>
  </si>
  <si>
    <t xml:space="preserve"> CM1685 </t>
  </si>
  <si>
    <t>Curva (prolongamento para corrimão) de aço inox diametro 1.1/2"</t>
  </si>
  <si>
    <t xml:space="preserve"> 00000586 </t>
  </si>
  <si>
    <t>CANTONEIRA ALUMINIO ABAS IGUAIS 1 ", E = 3 /16 "</t>
  </si>
  <si>
    <t xml:space="preserve"> CM0137 </t>
  </si>
  <si>
    <t>Ligação flexível de malha de aço 50cm, ref. 4607C 050, fab. Deca</t>
  </si>
  <si>
    <t>LONA PLASTICA PRETA, E= 150 MICRA</t>
  </si>
  <si>
    <t xml:space="preserve"> CM1311 </t>
  </si>
  <si>
    <t>Grelha quadrada para ralo 15x15cm, em aço inox AISI 304, ref. 94535103, fab. Tramontina</t>
  </si>
  <si>
    <t xml:space="preserve"> 00039601 </t>
  </si>
  <si>
    <t>CONECTOR FEMEA RJ - 45, CATEGORIA 6</t>
  </si>
  <si>
    <t xml:space="preserve"> CM0261 </t>
  </si>
  <si>
    <t>Plug macho 2P+T 10A para tomada</t>
  </si>
  <si>
    <t xml:space="preserve"> CM1306 </t>
  </si>
  <si>
    <t>Barra de apoio tubular curva de 30cm para lavatório, Ø31,75mm e=2mm, em alumínio, cor polida, Linha Acessibilidade, fab. Leve Vida</t>
  </si>
  <si>
    <t xml:space="preserve"> CM0880 </t>
  </si>
  <si>
    <t>Tampa hermética em aço inox, DN 150mm, para fechamento de caixa sifonada</t>
  </si>
  <si>
    <t xml:space="preserve"> CM1362 </t>
  </si>
  <si>
    <t>Execução de furo em piso elevado para instalação de caixa de tomadas</t>
  </si>
  <si>
    <t xml:space="preserve"> 00038605 </t>
  </si>
  <si>
    <t>ABERTURA PARA ENCAIXE DE CUBA OU LAVATORIO EM BANCADA DE MARMORE/ GRANITO OU OUTRO TIPO DE PEDRA NATURAL</t>
  </si>
  <si>
    <t>Curva (prolongamento para corrimão) de aço galvanizado 1 1/2"</t>
  </si>
  <si>
    <t xml:space="preserve"> 00039443 </t>
  </si>
  <si>
    <t>PARAFUSO DRY WALL, EM ACO ZINCADO, CABECA LENTILHA E PONTA BROCA (LB), LARGURA 4,2 MM, COMPRIMENTO 13 MM</t>
  </si>
  <si>
    <t xml:space="preserve"> CM1664 </t>
  </si>
  <si>
    <t>Grelha de exaustão, dimensões 225x225mm, aletas fixas e horizontais, fabricada com perfis de alumínio extrudado, anodizado, na cor natural, incluindo registro de lâminas opostas e dupla deflexão. Modelo de referência: TROX AR/AG</t>
  </si>
  <si>
    <t xml:space="preserve"> CM0161 </t>
  </si>
  <si>
    <t>Coluna de louça para tanque TQ 03 fab. Deca, código CT25</t>
  </si>
  <si>
    <t xml:space="preserve"> 00007258 </t>
  </si>
  <si>
    <t>TIJOLO CERAMICO MACICO COMUM *5 X 10 X 20* CM (L X A X C)</t>
  </si>
  <si>
    <t xml:space="preserve"> CM1810 </t>
  </si>
  <si>
    <t>Acabamento cromado para registro de gaveta ou pressão com mecanismo 1/2 volta, ref. Deca, Linha Flex Plus 4916.C21.PQ</t>
  </si>
  <si>
    <t xml:space="preserve"> CM1675 </t>
  </si>
  <si>
    <t>Sifão com tubo extensivo cromado 1x1.1/2", fabricação Astra</t>
  </si>
  <si>
    <t xml:space="preserve"> 00000300 </t>
  </si>
  <si>
    <t>ANEL BORRACHA, DN 150 MM, PARA TUBO SERIE REFORCADA ESGOTO PREDIAL</t>
  </si>
  <si>
    <t xml:space="preserve"> 00011686 </t>
  </si>
  <si>
    <t>CONJUNTO DE LIGACAO PARA BACIA SANITARIA EM PLASTICO BRANCO COM TUBO, CANOPLA E ANEL DE EXPANSAO (TUBO 1.1/2 '' X 20 CM)</t>
  </si>
  <si>
    <t xml:space="preserve"> CM0157 </t>
  </si>
  <si>
    <t>Sifão simples com polipropileno com fecho hídrico, ref. 94525000 , fab. Tramontina</t>
  </si>
  <si>
    <t xml:space="preserve"> 00006157 </t>
  </si>
  <si>
    <t>VALVULA EM METAL CROMADO PARA PIA AMERICANA 3.1/2 X 1.1/2 "</t>
  </si>
  <si>
    <t xml:space="preserve"> CM0162 </t>
  </si>
  <si>
    <t>Válvula de escoamento (sem ladrão), 1 ½”, ref. 1606 C, cromada, fab. Deca</t>
  </si>
  <si>
    <t xml:space="preserve"> 00001381 </t>
  </si>
  <si>
    <t>ARGAMASSA COLANTE AC I PARA CERAMICAS</t>
  </si>
  <si>
    <t xml:space="preserve"> CM1667 </t>
  </si>
  <si>
    <t>Duto flexível #250 para ventilação ou exaustão, fabricado em alumínio e poliéster com espiral de arame de aço bronzeado, anticorrosivo e indeformável.  Modelo de referência: Multivac Aludec 60 CO2</t>
  </si>
  <si>
    <t xml:space="preserve"> CM0046 </t>
  </si>
  <si>
    <t>Grelha de exaustão de plástico para duto flexível diâmetro 100mm, com lâminas inclinadas. Modelo de referência: Soler&amp;Palau OTAM GR-100</t>
  </si>
  <si>
    <t xml:space="preserve"> CM1668 </t>
  </si>
  <si>
    <t>Duto flexível #100 para ventilação ou exaustão, fabricado em alumínio e poliéster com espiral de arame de aço bronzeado, anticorrosivo e indeformável.  Modelo de referência: Multivac Aludec 60 CO2</t>
  </si>
  <si>
    <t xml:space="preserve"> CM0121 </t>
  </si>
  <si>
    <t>Grelha para ralo quadrado em aço inox AISI 304, fab. Tramontina, código 94535002, dimensões (comprimento x largura x altura) 100 x 100 x 4 mm</t>
  </si>
  <si>
    <t xml:space="preserve"> CM1443 </t>
  </si>
  <si>
    <t>Tampão para suporte de tomadas 1 módulo de tomada PIAL,fabricação MOPA. Ref: 149-141</t>
  </si>
  <si>
    <t xml:space="preserve"> 00038633 </t>
  </si>
  <si>
    <t>FURO PARA TORNEIRA OU OUTROS ACESSORIOS  EM BANCADA DE MARMORE/ GRANITO OU OUTRO TIPO DE PEDRA NATURAL</t>
  </si>
  <si>
    <t xml:space="preserve"> 00003146 </t>
  </si>
  <si>
    <t>FITA VEDA ROSCA EM ROLOS DE 18 MM X 10 M (L X C)</t>
  </si>
  <si>
    <t xml:space="preserve"> 00020262 </t>
  </si>
  <si>
    <t>SIFAO PLASTICO EXTENSIVEL UNIVERSAL, TIPO COPO</t>
  </si>
  <si>
    <t xml:space="preserve"> 00003148 </t>
  </si>
  <si>
    <t>FITA VEDA ROSCA EM ROLOS DE 18 MM X 50 M (L X C)</t>
  </si>
  <si>
    <t xml:space="preserve"> CM1044 </t>
  </si>
  <si>
    <t>Fita plástica zebrada para demarcação de áreas, largura = 7 cm, sem adesivo</t>
  </si>
  <si>
    <t xml:space="preserve"> 00039412 </t>
  </si>
  <si>
    <t>PLACA / CHAPA DE GESSO ACARTONADO, STANDARD (ST), COR BRANCA, E = 12,5 MM, 1200 X 1800 MM (L X C)</t>
  </si>
  <si>
    <t xml:space="preserve"> CM1112 </t>
  </si>
  <si>
    <t>Tampão para suporte de tomadas RJ,fabricação MOPA. Ref: 149-21</t>
  </si>
  <si>
    <t xml:space="preserve"> 91634 </t>
  </si>
  <si>
    <t>GUINDAUTO HIDRÁULICO, CAPACIDADE MÁXIMA DE CARGA 6500 KG, MOMENTO MÁXIMO DE CARGA 5,8 TM, ALCANCE MÁXIMO HORIZONTAL 7,60 M, INCLUSIVE CAMINHÃO TOCO PBT 9.700 KG, POTÊNCIA DE 160 CV - CHP DIURNO. AF_08/2015</t>
  </si>
  <si>
    <t xml:space="preserve"> 88262 </t>
  </si>
  <si>
    <t>CARPINTEIRO DE FORMAS COM ENCARGOS COMPLEMENTARES</t>
  </si>
  <si>
    <t xml:space="preserve"> 88261 </t>
  </si>
  <si>
    <t>CARPINTEIRO DE ESQUADRIA COM ENCARGOS COMPLEMENTARES</t>
  </si>
  <si>
    <t xml:space="preserve"> 87286 </t>
  </si>
  <si>
    <t>ARGAMASSA TRAÇO 1:1:6 (EM VOLUME DE CIMENTO, CAL E AREIA MÉDIA ÚMIDA) PARA EMBOÇO/MASSA ÚNICA/ASSENTAMENTO DE ALVENARIA DE VEDAÇÃO, PREPARO MECÂNICO COM BETONEIRA 400 L. AF_08/2019</t>
  </si>
  <si>
    <t xml:space="preserve"> 91012 </t>
  </si>
  <si>
    <t>PORTA DE MADEIRA PARA VERNIZ, SEMI-OCA (LEVE OU MÉDIA), 90X210CM, ESPESSURA DE 3,5CM, INCLUSO DOBRADIÇAS - FORNECIMENTO E INSTALAÇÃO. AF_12/2019</t>
  </si>
  <si>
    <t xml:space="preserve"> 88273 </t>
  </si>
  <si>
    <t>MARCENEIRO COM ENCARGOS COMPLEMENTARES</t>
  </si>
  <si>
    <t xml:space="preserve"> 91011 </t>
  </si>
  <si>
    <t>PORTA DE MADEIRA PARA VERNIZ, SEMI-OCA (LEVE OU MÉDIA), 80X210CM, ESPESSURA DE 3,5CM, INCLUSO DOBRADIÇAS - FORNECIMENTO E INSTALAÇÃO. AF_12/2019</t>
  </si>
  <si>
    <t xml:space="preserve"> 100757 </t>
  </si>
  <si>
    <t>PINTURA COM TINTA ALQUÍDICA DE ACABAMENTO (ESMALTE SINTÉTICO ACETINADO) PULVERIZADA SOBRE SUPERFÍCIES METÁLICAS (EXCETO PERFIL) EXECUTADO EM OBRA (02 DEMÃOS). AF_01/2020_P</t>
  </si>
  <si>
    <t xml:space="preserve"> 100721 </t>
  </si>
  <si>
    <t>PINTURA COM TINTA ALQUÍDICA DE FUNDO (TIPO ZARCÃO) PULVERIZADA SOBRE SUPERFÍCIES METÁLICAS (EXCETO PERFIL) EXECUTADO EM OBRA (POR DEMÃO). AF_01/2020_P</t>
  </si>
  <si>
    <t xml:space="preserve"> 87298 </t>
  </si>
  <si>
    <t>ARGAMASSA TRAÇO 1:3 (EM VOLUME DE CIMENTO E AREIA MÉDIA ÚMIDA) PARA CONTRAPISO, PREPARO MECÂNICO COM BETONEIRA 400 L. AF_08/2019</t>
  </si>
  <si>
    <t xml:space="preserve"> 88269 </t>
  </si>
  <si>
    <t>GESSEIRO COM ENCARGOS COMPLEMENTARES</t>
  </si>
  <si>
    <t xml:space="preserve"> 89450 </t>
  </si>
  <si>
    <t>TUBO, PVC, SOLDÁVEL, DN 60MM, INSTALADO EM PRUMADA DE ÁGUA - FORNECIMENTO E INSTALAÇÃO. AF_12/2014</t>
  </si>
  <si>
    <t xml:space="preserve"> 89505 </t>
  </si>
  <si>
    <t>JOELHO 90 GRAUS, PVC, SOLDÁVEL, DN 60MM, INSTALADO EM PRUMADA DE ÁGUA - FORNECIMENTO E INSTALAÇÃO. AF_12/2014</t>
  </si>
  <si>
    <t xml:space="preserve"> 89506 </t>
  </si>
  <si>
    <t>JOELHO 45 GRAUS, PVC, SOLDÁVEL, DN 60MM, INSTALADO EM PRUMADA DE ÁGUA - FORNECIMENTO E INSTALAÇÃO. AF_12/2014</t>
  </si>
  <si>
    <t xml:space="preserve"> 89597 </t>
  </si>
  <si>
    <t>LUVA, PVC, SOLDÁVEL, DN 60MM, INSTALADO EM PRUMADA DE ÁGUA - FORNECIMENTO E INSTALAÇÃO. AF_12/2014</t>
  </si>
  <si>
    <t xml:space="preserve"> 89609 </t>
  </si>
  <si>
    <t>UNIÃO, PVC, SOLDÁVEL, DN 60MM, INSTALADO EM PRUMADA DE ÁGUA - FORNECIMENTO E INSTALAÇÃO. AF_12/2014</t>
  </si>
  <si>
    <t xml:space="preserve"> 89610 </t>
  </si>
  <si>
    <t>ADAPTADOR CURTO COM BOLSA E ROSCA PARA REGISTRO, PVC, SOLDÁVEL, DN 60MM X 2, INSTALADO EM PRUMADA DE ÁGUA - FORNECIMENTO E INSTALAÇÃO. AF_12/2014</t>
  </si>
  <si>
    <t xml:space="preserve"> 89628 </t>
  </si>
  <si>
    <t>TE, PVC, SOLDÁVEL, DN 60MM, INSTALADO EM PRUMADA DE ÁGUA - FORNECIMENTO E INSTALAÇÃO. AF_12/2014</t>
  </si>
  <si>
    <t xml:space="preserve"> 90437 </t>
  </si>
  <si>
    <t>FURO EM ALVENARIA PARA DIÂMETROS MAIORES QUE 40 MM E MENORES OU IGUAIS A 75 MM. AF_05/2015</t>
  </si>
  <si>
    <t xml:space="preserve"> 90454 </t>
  </si>
  <si>
    <t>PASSANTE TIPO TUBO DE DIÂMETRO MAIORES QUE 40 MM E MENORES OU IGUAIS A 75 MM, FIXADO EM LAJE. AF_05/2015</t>
  </si>
  <si>
    <t xml:space="preserve"> 91186 </t>
  </si>
  <si>
    <t>FIXAÇÃO DE TUBOS HORIZONTAIS DE PVC, CPVC OU COBRE DIÂMETROS MAIORES QUE 40 MM E MENORES OU IGUAIS A 75 MM COM ABRAÇADEIRA METÁLICA FLEXÍVEL 18 MM, FIXADA DIRETAMENTE NA LAJE. AF_05/2015</t>
  </si>
  <si>
    <t xml:space="preserve"> 91191 </t>
  </si>
  <si>
    <t>CHUMBAMENTO PONTUAL EM PASSAGEM DE TUBO COM DIÂMETROS ENTRE 40 MM E 75 MM. AF_05/2015</t>
  </si>
  <si>
    <t xml:space="preserve"> 100307 </t>
  </si>
  <si>
    <t>MONTADOR DE ELETROELETRÔNICOS COM ENCARGOS COMPLEMENTARES</t>
  </si>
  <si>
    <t xml:space="preserve"> 95807 </t>
  </si>
  <si>
    <t>CONDULETE DE PVC, TIPO LL, PARA ELETRODUTO DE PVC SOLDÁVEL DN 20 MM (1/2''), APARENTE - FORNECIMENTO E INSTALAÇÃO. AF_11/2016</t>
  </si>
  <si>
    <t xml:space="preserve"> 91992 </t>
  </si>
  <si>
    <t>TOMADA ALTA DE EMBUTIR (1 MÓDULO), 2P+T 10 A, INCLUINDO SUPORTE E PLACA - FORNECIMENTO E INSTALAÇÃO. AF_12/2015</t>
  </si>
  <si>
    <t xml:space="preserve"> 91998 </t>
  </si>
  <si>
    <t>TOMADA BAIXA DE EMBUTIR (1 MÓDULO), 2P+T 10 A, SEM SUPORTE E SEM PLACA - FORNECIMENTO E INSTALAÇÃO. AF_12/2015</t>
  </si>
  <si>
    <t xml:space="preserve"> 92014 </t>
  </si>
  <si>
    <t>TOMADA BAIXA DE EMBUTIR (3 MÓDULOS), 2P+T 10 A, SEM SUPORTE E SEM PLACA - FORNECIMENTO E INSTALAÇÃO. AF_12/2015</t>
  </si>
  <si>
    <t xml:space="preserve"> 91996 </t>
  </si>
  <si>
    <t>TOMADA MÉDIA DE EMBUTIR (1 MÓDULO), 2P+T 10 A, INCLUINDO SUPORTE E PLACA - FORNECIMENTO E INSTALAÇÃO. AF_12/2015</t>
  </si>
  <si>
    <t xml:space="preserve"> 91993 </t>
  </si>
  <si>
    <t>TOMADA ALTA DE EMBUTIR (1 MÓDULO), 2P+T 20 A, INCLUINDO SUPORTE E PLACA - FORNECIMENTO E INSTALAÇÃO. AF_12/2015</t>
  </si>
  <si>
    <t xml:space="preserve"> 91939 </t>
  </si>
  <si>
    <t>CAIXA RETANGULAR 4" X 2" ALTA (2,00 M DO PISO), PVC, INSTALADA EM PAREDE - FORNECIMENTO E INSTALAÇÃO. AF_12/2015</t>
  </si>
  <si>
    <t xml:space="preserve"> 91170 </t>
  </si>
  <si>
    <t>FIXAÇÃO DE TUBOS HORIZONTAIS DE PVC, CPVC OU COBRE DIÂMETROS MENORES OU IGUAIS A 40 MM OU ELETROCALHAS ATÉ 150MM DE LARGURA, COM ABRAÇADEIRA METÁLICA RÍGIDA TIPO D 1/2, FIXADA EM PERFILADO EM LAJE. AF_05/2015</t>
  </si>
  <si>
    <t xml:space="preserve"> 88241 </t>
  </si>
  <si>
    <t>AJUDANTE DE OPERAÇÃO EM GERAL COM ENCARGOS COMPLEMENTARES</t>
  </si>
  <si>
    <t xml:space="preserve"> 88277 </t>
  </si>
  <si>
    <t>MONTADOR (TUBO AÇO/EQUIPAMENTOS) COM ENCARGOS COMPLEMENTARES</t>
  </si>
  <si>
    <t xml:space="preserve"> 88279 </t>
  </si>
  <si>
    <t>MONTADOR ELETROMECÃNICO COM ENCARGOS COMPLEMENTARES</t>
  </si>
  <si>
    <t>Insumos e Serviços</t>
  </si>
  <si>
    <t>Classificação</t>
  </si>
  <si>
    <t>O ajuste final (última etapa) de um determinado item, deverá respeitar a fórmula inserida no último mês do cronograma, transportando-a quando necessário.</t>
  </si>
  <si>
    <t>F.3</t>
  </si>
  <si>
    <r>
      <rPr>
        <sz val="8"/>
        <rFont val="Arial"/>
        <family val="2"/>
        <charset val="1"/>
      </rPr>
      <t xml:space="preserve">Os </t>
    </r>
    <r>
      <rPr>
        <b/>
        <sz val="8"/>
        <color indexed="45"/>
        <rFont val="Arial"/>
        <family val="2"/>
        <charset val="1"/>
      </rPr>
      <t>serviços</t>
    </r>
    <r>
      <rPr>
        <sz val="8"/>
        <rFont val="Arial"/>
        <family val="2"/>
        <charset val="1"/>
      </rPr>
      <t xml:space="preserve"> a serem executados mensalmente, deverão ser informadas na</t>
    </r>
    <r>
      <rPr>
        <b/>
        <sz val="8"/>
        <color indexed="45"/>
        <rFont val="Arial"/>
        <family val="2"/>
        <charset val="1"/>
      </rPr>
      <t xml:space="preserve"> linha do percentual</t>
    </r>
    <r>
      <rPr>
        <sz val="8"/>
        <rFont val="Arial"/>
        <family val="2"/>
        <charset val="1"/>
      </rPr>
      <t>, e os valores serão preenchidos automaticamente, inclusive nas etapas macro;</t>
    </r>
  </si>
  <si>
    <t>F.2</t>
  </si>
  <si>
    <t>Os itens e valores desta planiha são provenientes da Planilha de Orçamento Sintético;</t>
  </si>
  <si>
    <t>F.1</t>
  </si>
  <si>
    <t>SOBRE O CRONOGRAMA FÍSICO-FINANCEIRO</t>
  </si>
  <si>
    <t>F</t>
  </si>
  <si>
    <t>Esta planilha é meramente demonstrativa (não influi sobre o valor final do orçamento).</t>
  </si>
  <si>
    <t>E1</t>
  </si>
  <si>
    <t>SOBRE A PLANILHA DE COMPOSIÇÃO DE ENCARGOS SOCIAIS</t>
  </si>
  <si>
    <t>E</t>
  </si>
  <si>
    <t>O valor final da composição do BDI está vinculado, por precedência, à Planilha de Orçamento Sintético.</t>
  </si>
  <si>
    <t>D3</t>
  </si>
  <si>
    <t>O percentual aplicável do ISS está vinculado ao percentual de mão de obra informado na Planilha de Composição de Custo Total, e será automaticamente ajustado quando executado a orientação contida em 2.4;</t>
  </si>
  <si>
    <t>Os itens constantes nesta planilha foram adotados por este Órgão com base no decreto 7.983 de 8 de abril de 2013. Os percentuais são referenciais e foram baseados no Acórdão TCU 2622/2013-Plenário. É de responsabilidade da licitante o preenchimento dos percetuais desta planilha, em conformidade com sua realidade;</t>
  </si>
  <si>
    <t>SOBRE A PLANILHA DE COMPOSIÇÃO DE BDI</t>
  </si>
  <si>
    <t>D</t>
  </si>
  <si>
    <r>
      <rPr>
        <sz val="8"/>
        <rFont val="Arial"/>
        <family val="2"/>
        <charset val="1"/>
      </rPr>
      <t xml:space="preserve">Indique a marca e modelo dos itens (quando aplicável). </t>
    </r>
    <r>
      <rPr>
        <b/>
        <u/>
        <sz val="8"/>
        <color indexed="45"/>
        <rFont val="Arial"/>
        <family val="2"/>
        <charset val="1"/>
      </rPr>
      <t>A não indicação  de marca e ou modelo de referência constitui afronta ao edital, sob pena de desclassificação da proposta.</t>
    </r>
  </si>
  <si>
    <r>
      <rPr>
        <sz val="8"/>
        <rFont val="Arial"/>
        <family val="2"/>
        <charset val="1"/>
      </rPr>
      <t>Os valores unitários deverão ser preenchidos com</t>
    </r>
    <r>
      <rPr>
        <b/>
        <u/>
        <sz val="8"/>
        <color indexed="45"/>
        <rFont val="Arial"/>
        <family val="2"/>
        <charset val="1"/>
      </rPr>
      <t xml:space="preserve"> no máximo duas casas decimais</t>
    </r>
    <r>
      <rPr>
        <sz val="8"/>
        <rFont val="Arial"/>
        <family val="2"/>
        <charset val="1"/>
      </rPr>
      <t>. Caso opte por aplicar um percentual lde desconto, certifique-se de utilizar fórmula de arredondamento ou truncamento respeitando este limite.</t>
    </r>
  </si>
  <si>
    <t>Valide os valores constantes nesta planilha, observando as orientações contidas no edital no tocante aos valores máximos.</t>
  </si>
  <si>
    <t>Esta planilha constitui a base para estruturação dos preços unitários e totais.</t>
  </si>
  <si>
    <t>SOBRE A PLANILHA DE INSUMOS E SERVIÇOS</t>
  </si>
  <si>
    <t>Os valores unitários de serviços compostos nesta planilha, são transportados automaticamente para a Planilha de Orçamento Sintético;</t>
  </si>
  <si>
    <t>Esta planilha contem vínculos. Tornando-se dependente dos preços, descrições e unidades constantes tanto na Planilha de Insumos e Serviços quanto na Planilha de Orçamento Sintético;</t>
  </si>
  <si>
    <r>
      <rPr>
        <sz val="8"/>
        <rFont val="Arial"/>
        <family val="2"/>
        <charset val="1"/>
      </rPr>
      <t xml:space="preserve">Esta planilha é referencial, portanto os </t>
    </r>
    <r>
      <rPr>
        <b/>
        <sz val="8"/>
        <rFont val="Arial"/>
        <family val="2"/>
        <charset val="1"/>
      </rPr>
      <t xml:space="preserve">coeficientes </t>
    </r>
    <r>
      <rPr>
        <sz val="8"/>
        <rFont val="Arial"/>
        <family val="2"/>
        <charset val="1"/>
      </rPr>
      <t>de participação dos insumos poderão sofrer alterações;</t>
    </r>
  </si>
  <si>
    <t>SOBRE A PLANILHA DE ORÇAMENTO ANALÍTICO</t>
  </si>
  <si>
    <r>
      <rPr>
        <sz val="8"/>
        <rFont val="Arial"/>
        <family val="2"/>
        <charset val="1"/>
      </rPr>
      <t xml:space="preserve">Os preços unitários desta planilha estão vinculados, por dependência, às demais planilhas (Orçamento Analítico, Insumos e Serviços). Desta forma </t>
    </r>
    <r>
      <rPr>
        <b/>
        <u/>
        <sz val="8"/>
        <color indexed="45"/>
        <rFont val="Arial"/>
        <family val="2"/>
        <charset val="1"/>
      </rPr>
      <t>NENHUM</t>
    </r>
    <r>
      <rPr>
        <sz val="8"/>
        <rFont val="Arial"/>
        <family val="2"/>
        <charset val="1"/>
      </rPr>
      <t xml:space="preserve"> valor unitário deverá ser preenchido diretamente nesta planilha;</t>
    </r>
  </si>
  <si>
    <r>
      <rPr>
        <sz val="8"/>
        <rFont val="Arial"/>
        <family val="2"/>
        <charset val="1"/>
      </rPr>
      <t xml:space="preserve">A Planilha Orçamentária </t>
    </r>
    <r>
      <rPr>
        <b/>
        <u/>
        <sz val="8"/>
        <color indexed="45"/>
        <rFont val="Arial"/>
        <family val="2"/>
        <charset val="1"/>
      </rPr>
      <t>não</t>
    </r>
    <r>
      <rPr>
        <sz val="8"/>
        <rFont val="Arial"/>
        <family val="2"/>
        <charset val="1"/>
      </rPr>
      <t xml:space="preserve"> poderá sofrer alterações em sua estrutura (adição ou subtração de serviços, ou mesmo alteração na quantidade dos itens);</t>
    </r>
  </si>
  <si>
    <t>SOBRE A PLANILHA DE ORÇAMENTO SINTÉTICO</t>
  </si>
  <si>
    <r>
      <rPr>
        <sz val="8"/>
        <rFont val="Arial"/>
        <family val="2"/>
        <charset val="1"/>
      </rPr>
      <t xml:space="preserve">Neste momento o valor final da proposta já será conhecido. Preencha a </t>
    </r>
    <r>
      <rPr>
        <b/>
        <sz val="8"/>
        <rFont val="Arial"/>
        <family val="2"/>
        <charset val="1"/>
      </rPr>
      <t>Planilha de Composição de Encargos Sociais</t>
    </r>
    <r>
      <rPr>
        <sz val="8"/>
        <rFont val="Arial"/>
        <family val="2"/>
        <charset val="1"/>
      </rPr>
      <t xml:space="preserve"> com os percentuais de cada item que a compoe.</t>
    </r>
  </si>
  <si>
    <t>2.5</t>
  </si>
  <si>
    <t>2.4</t>
  </si>
  <si>
    <r>
      <rPr>
        <sz val="8"/>
        <rFont val="Arial"/>
        <family val="2"/>
        <charset val="1"/>
      </rPr>
      <t xml:space="preserve">Preencha os coeficientes relativo à cada item da </t>
    </r>
    <r>
      <rPr>
        <b/>
        <sz val="8"/>
        <rFont val="Arial"/>
        <family val="2"/>
        <charset val="1"/>
      </rPr>
      <t xml:space="preserve">Planilha de Composição do BDI, </t>
    </r>
    <r>
      <rPr>
        <sz val="8"/>
        <rFont val="Arial"/>
        <family val="2"/>
        <charset val="1"/>
      </rPr>
      <t>realizando os ajustes que julgar necessário, observando as orientações sobre esta planilha, que estão descritas abaixo;</t>
    </r>
  </si>
  <si>
    <t>2.3</t>
  </si>
  <si>
    <r>
      <rPr>
        <sz val="8"/>
        <rFont val="Arial"/>
        <family val="2"/>
        <charset val="1"/>
      </rPr>
      <t xml:space="preserve">Valide os coeficientes de participação dos insumos, constantes na </t>
    </r>
    <r>
      <rPr>
        <b/>
        <sz val="8"/>
        <rFont val="Arial"/>
        <family val="2"/>
        <charset val="1"/>
      </rPr>
      <t>Planilha de Orçamento Analítico</t>
    </r>
    <r>
      <rPr>
        <sz val="8"/>
        <rFont val="Arial"/>
        <family val="2"/>
        <charset val="1"/>
      </rPr>
      <t>.</t>
    </r>
  </si>
  <si>
    <t>2.2</t>
  </si>
  <si>
    <r>
      <rPr>
        <sz val="8"/>
        <rFont val="Arial"/>
        <family val="2"/>
        <charset val="1"/>
      </rPr>
      <t xml:space="preserve">Valide os valores constantes na </t>
    </r>
    <r>
      <rPr>
        <b/>
        <sz val="8"/>
        <rFont val="Arial"/>
        <family val="2"/>
        <charset val="1"/>
      </rPr>
      <t>Planilha de Insumos</t>
    </r>
    <r>
      <rPr>
        <sz val="8"/>
        <rFont val="Arial"/>
        <family val="2"/>
        <charset val="1"/>
      </rPr>
      <t xml:space="preserve"> </t>
    </r>
    <r>
      <rPr>
        <b/>
        <sz val="8"/>
        <rFont val="Arial"/>
        <family val="2"/>
        <charset val="1"/>
      </rPr>
      <t>e Serviços</t>
    </r>
    <r>
      <rPr>
        <sz val="8"/>
        <rFont val="Arial"/>
        <family val="2"/>
        <charset val="1"/>
      </rPr>
      <t>, observando as orientações contidas no edital no tocante aos valores máximos.</t>
    </r>
  </si>
  <si>
    <t>2.1</t>
  </si>
  <si>
    <t>Sugerimos a seguinte sequência de preenchimento de planilhas:</t>
  </si>
  <si>
    <r>
      <rPr>
        <sz val="8"/>
        <rFont val="Arial"/>
        <family val="2"/>
        <charset val="1"/>
      </rPr>
      <t xml:space="preserve">O cabeçalho deverá ser preenchido somente na </t>
    </r>
    <r>
      <rPr>
        <b/>
        <sz val="8"/>
        <color indexed="45"/>
        <rFont val="Arial"/>
        <family val="2"/>
        <charset val="1"/>
      </rPr>
      <t>PLANILHA DE ORÇAMENTO SINTÉTICO</t>
    </r>
    <r>
      <rPr>
        <sz val="8"/>
        <rFont val="Arial"/>
        <family val="2"/>
        <charset val="1"/>
      </rPr>
      <t>, pois será repetido automaticamente nas demais planilhas. Para isso, o mouse deverá ser posicionado sobre a célula que contem a informação, e posteriormente pressionado F2</t>
    </r>
  </si>
  <si>
    <t>CONSIDERAÇÕES GERAIS</t>
  </si>
  <si>
    <t>Instruções de Preenchimento do Modelo de Proposta</t>
  </si>
  <si>
    <r>
      <t xml:space="preserve">Preencha o percentual referente à mão-de-obra na célula </t>
    </r>
    <r>
      <rPr>
        <b/>
        <sz val="8"/>
        <color indexed="45"/>
        <rFont val="Arial"/>
        <family val="2"/>
        <charset val="1"/>
      </rPr>
      <t xml:space="preserve">B226 </t>
    </r>
    <r>
      <rPr>
        <sz val="8"/>
        <rFont val="Arial"/>
        <family val="2"/>
        <charset val="1"/>
      </rPr>
      <t xml:space="preserve">da </t>
    </r>
    <r>
      <rPr>
        <b/>
        <sz val="8"/>
        <rFont val="Arial"/>
        <family val="2"/>
        <charset val="1"/>
      </rPr>
      <t>Planilha de Orçamento Sintético</t>
    </r>
    <r>
      <rPr>
        <sz val="8"/>
        <rFont val="Arial"/>
        <family val="2"/>
        <charset val="1"/>
      </rPr>
      <t>;</t>
    </r>
  </si>
  <si>
    <t>P. Execução:</t>
  </si>
  <si>
    <t>Licitação:</t>
  </si>
  <si>
    <r>
      <t>Local:</t>
    </r>
    <r>
      <rPr>
        <sz val="8"/>
        <color indexed="55"/>
        <rFont val="Arial"/>
        <family val="2"/>
        <charset val="1"/>
      </rPr>
      <t xml:space="preserve"> Quadra 302, conjunto 1, Samambaia Sul, PJ de Samambaia, Brasília-DF</t>
    </r>
  </si>
  <si>
    <t>P. Validade:</t>
  </si>
  <si>
    <t>Razão Social:</t>
  </si>
  <si>
    <t>Telefone:</t>
  </si>
  <si>
    <t>P. Garantia:</t>
  </si>
  <si>
    <t>CNPJ:</t>
  </si>
  <si>
    <t>E-mail:</t>
  </si>
  <si>
    <t>G</t>
  </si>
  <si>
    <r>
      <t xml:space="preserve">Objeto: </t>
    </r>
    <r>
      <rPr>
        <sz val="8"/>
        <color indexed="55"/>
        <rFont val="Arial"/>
        <family val="2"/>
        <charset val="1"/>
      </rPr>
      <t>Remanescente da reforma de acessibilidade no edifício das Promotorias de Justiça de Samambaia</t>
    </r>
  </si>
  <si>
    <t>Planilha de Marcas e Modelos</t>
  </si>
  <si>
    <t>Referência Comercial</t>
  </si>
  <si>
    <t>Produto Ofertado</t>
  </si>
  <si>
    <t>Marca</t>
  </si>
  <si>
    <t>Modelo</t>
  </si>
  <si>
    <t>Coral</t>
  </si>
  <si>
    <t>*********</t>
  </si>
  <si>
    <t>Argamassa de assentamento</t>
  </si>
  <si>
    <t>********</t>
  </si>
  <si>
    <t>Argamassa de rejuntamento</t>
  </si>
  <si>
    <t>Bellinzoni</t>
  </si>
  <si>
    <t>Knauf</t>
  </si>
  <si>
    <t>-</t>
  </si>
  <si>
    <t>Viapol</t>
  </si>
  <si>
    <t>Pintura PVA</t>
  </si>
  <si>
    <t>Laminado melamínico</t>
  </si>
  <si>
    <t>Fórmica</t>
  </si>
  <si>
    <t>L 190</t>
  </si>
  <si>
    <t>Adesivo de contato</t>
  </si>
  <si>
    <t>Cola de contato</t>
  </si>
  <si>
    <t>Pastilha branca</t>
  </si>
  <si>
    <t>Atlas</t>
  </si>
  <si>
    <t>Referência B-2140</t>
  </si>
  <si>
    <t>Cerâmica branca</t>
  </si>
  <si>
    <t>Eliane</t>
  </si>
  <si>
    <t>Foma</t>
  </si>
  <si>
    <t>interiores e exteriores</t>
  </si>
  <si>
    <t>Portokoll</t>
  </si>
  <si>
    <t>Superflex AC III</t>
  </si>
  <si>
    <t>Quartzolit</t>
  </si>
  <si>
    <t>Rejuntamento colorido para porcelanatos e cerâmicas</t>
  </si>
  <si>
    <t>Porcelanato cinza claro</t>
  </si>
  <si>
    <t>Biancogres</t>
  </si>
  <si>
    <t>Cemento</t>
  </si>
  <si>
    <t>Porcelanato cinza escuro</t>
  </si>
  <si>
    <t>PortoKoll</t>
  </si>
  <si>
    <t>AC II</t>
  </si>
  <si>
    <t xml:space="preserve">Granito Bege </t>
  </si>
  <si>
    <t>Bege  ipanema</t>
  </si>
  <si>
    <t>Granito Preto</t>
  </si>
  <si>
    <t>P-Flex tipo II</t>
  </si>
  <si>
    <t>Pintura Esmalte</t>
  </si>
  <si>
    <t>Lavatório de semi-encaixe (padrão)</t>
  </si>
  <si>
    <t>Deca</t>
  </si>
  <si>
    <t>Linha Monte Carlo, L82.17</t>
  </si>
  <si>
    <t>Lavatório com coluna suspensa (PCD)</t>
  </si>
  <si>
    <t>Vogue Plus, L.51.17</t>
  </si>
  <si>
    <t>Coluna para lavatório (PCD)</t>
  </si>
  <si>
    <t>CS.1.17</t>
  </si>
  <si>
    <t>Válvula de escoamento (padrão e PCD)</t>
  </si>
  <si>
    <t>1601 C</t>
  </si>
  <si>
    <t>Sifão (padrão)</t>
  </si>
  <si>
    <t>Esteves</t>
  </si>
  <si>
    <t>VSM 182</t>
  </si>
  <si>
    <t>Sifão (PCD)</t>
  </si>
  <si>
    <t>Astra</t>
  </si>
  <si>
    <t>1x1½”</t>
  </si>
  <si>
    <t>Torneira de mesa (padrão)</t>
  </si>
  <si>
    <t>Linha Decamatic Eco, Código 1173.C</t>
  </si>
  <si>
    <t>Torneira com alavanca (PCD)</t>
  </si>
  <si>
    <t>Docol</t>
  </si>
  <si>
    <t>Linha Pressmatic Benefit, 00490706</t>
  </si>
  <si>
    <t>Ligação flexivel (padrão)</t>
  </si>
  <si>
    <t>VLL 448</t>
  </si>
  <si>
    <t>Ligação flexivel (PCD)</t>
  </si>
  <si>
    <t>4607C 050</t>
  </si>
  <si>
    <t>Bacia sanitária (padrão)</t>
  </si>
  <si>
    <t>Linha Monte Carlo/ P.8.17</t>
  </si>
  <si>
    <t>Bacia sanitária (PCD)</t>
  </si>
  <si>
    <t>Vogue Plus Conforto sem abertura frontal, P.510.17</t>
  </si>
  <si>
    <t>Assento para bacia sanitária (padrão)</t>
  </si>
  <si>
    <t>Linha Monte Carlo AP. 80.17</t>
  </si>
  <si>
    <t>Assento para bacia sanitária (PCD)</t>
  </si>
  <si>
    <t>Vogue Plus AP.50.17</t>
  </si>
  <si>
    <t>Tubo de ligação (padrão e PCD)</t>
  </si>
  <si>
    <t>1968.C</t>
  </si>
  <si>
    <t>Anel de vedação (padrão e PCD)</t>
  </si>
  <si>
    <t>Linha DECANEL, AV 90.01</t>
  </si>
  <si>
    <t>Válvula de descarga</t>
  </si>
  <si>
    <t>Linha Hidra Duo Pro 2545.C.112PRO e 4900.C.DUO.PRO</t>
  </si>
  <si>
    <t>Mictórios</t>
  </si>
  <si>
    <t>M 715.17</t>
  </si>
  <si>
    <t>Válvula para mictório</t>
  </si>
  <si>
    <t>2570 C</t>
  </si>
  <si>
    <t>Ligação flexivel</t>
  </si>
  <si>
    <t>Registro de gaveta 3/4"</t>
  </si>
  <si>
    <t>Acabamento de registro de gaveta 3/4"</t>
  </si>
  <si>
    <t>Linha Flex, 4900.C20.PQ</t>
  </si>
  <si>
    <t>Registro de gaveta 1 1/2"</t>
  </si>
  <si>
    <t>Acabamento de registro de gaveta 1 1/2"</t>
  </si>
  <si>
    <t>Linha Flex, 4900.C20.GD</t>
  </si>
  <si>
    <t>Registro de pressão 3/4" (padrão e PCD)</t>
  </si>
  <si>
    <t>Acabamento de registro de pressão 3/4" (padrão)</t>
  </si>
  <si>
    <t>Acabamento de registro de pressão 3/4" (PCD)</t>
  </si>
  <si>
    <t>Linha Flex Plus, 4916.C21.PQ</t>
  </si>
  <si>
    <t>Tampa de ralo 15x15cm</t>
  </si>
  <si>
    <t>Tramontina</t>
  </si>
  <si>
    <t>Tampa de ralo 10x10cm</t>
  </si>
  <si>
    <t>Tampa de ralo cega 15x15cm</t>
  </si>
  <si>
    <t>291702-41</t>
  </si>
  <si>
    <t xml:space="preserve">Tampa de ralo linear </t>
  </si>
  <si>
    <t>Sekapiso</t>
  </si>
  <si>
    <t xml:space="preserve">Abreseka </t>
  </si>
  <si>
    <t>Cabide para divisória</t>
  </si>
  <si>
    <t>Neocom</t>
  </si>
  <si>
    <t>Alcoplac Normatizado</t>
  </si>
  <si>
    <t>Porta objetos</t>
  </si>
  <si>
    <t>Torneira de parede</t>
  </si>
  <si>
    <t>Linha Standard, 1154.C39</t>
  </si>
  <si>
    <t>Mão francesa 20x25cm</t>
  </si>
  <si>
    <t>Azamar</t>
  </si>
  <si>
    <t>Barra de apoio 80cm</t>
  </si>
  <si>
    <t>Levevida</t>
  </si>
  <si>
    <t>Barra de apoio 70cm</t>
  </si>
  <si>
    <t>Barra de apoio 40cm</t>
  </si>
  <si>
    <t>Barras de apoio curva 30cm</t>
  </si>
  <si>
    <t>Barra de apoio em L 70x80cm</t>
  </si>
  <si>
    <t>Ducha</t>
  </si>
  <si>
    <t>Lorenzetti</t>
  </si>
  <si>
    <t>Maxi Banho Ultra</t>
  </si>
  <si>
    <t>Banco (PCD)</t>
  </si>
  <si>
    <t>Mão francesa 20x30cm</t>
  </si>
  <si>
    <t>TQ.03 e CT25</t>
  </si>
  <si>
    <t>1606 C,</t>
  </si>
  <si>
    <t>Cuba para cozinha</t>
  </si>
  <si>
    <t>Linha Prime, modelo Retangular, 94024206</t>
  </si>
  <si>
    <t>Válvula de escoamento</t>
  </si>
  <si>
    <t>Sifão</t>
  </si>
  <si>
    <t>Torneira para cozinha</t>
  </si>
  <si>
    <t>Fast, 1167.C59</t>
  </si>
  <si>
    <t>Ligação flexível</t>
  </si>
  <si>
    <t>4607.C.050</t>
  </si>
  <si>
    <t>Divisória em laminado estrutural TS (maciço)portas e conjunto de ferragens</t>
  </si>
  <si>
    <t>Gesso acartonado</t>
  </si>
  <si>
    <t>Tipo Tetos, código D112 Unidirecional</t>
  </si>
  <si>
    <t>Luminária circular de embutir</t>
  </si>
  <si>
    <t>LED</t>
  </si>
  <si>
    <t>EF45-E12000840</t>
  </si>
  <si>
    <t>Chicote para ligação</t>
  </si>
  <si>
    <t>Prysmian</t>
  </si>
  <si>
    <t>PP Cordplast</t>
  </si>
  <si>
    <t xml:space="preserve">Plugue </t>
  </si>
  <si>
    <t>Legrand</t>
  </si>
  <si>
    <t>Tomada fêmea</t>
  </si>
  <si>
    <t>Injetel/ WEG</t>
  </si>
  <si>
    <t>Tradicional43011N1</t>
  </si>
  <si>
    <t>Suporte 4x2"</t>
  </si>
  <si>
    <t>Pial</t>
  </si>
  <si>
    <t>Nereya 6632 99</t>
  </si>
  <si>
    <t>Espelho 4x2"</t>
  </si>
  <si>
    <t>Nereya 6632 60</t>
  </si>
  <si>
    <t>Módulo de tomada 10A</t>
  </si>
  <si>
    <t>Nereya 6630 52</t>
  </si>
  <si>
    <t>Módulo de tomada 20A</t>
  </si>
  <si>
    <t>Nereya 6630 57</t>
  </si>
  <si>
    <t>Módulo de tomada cego</t>
  </si>
  <si>
    <t>Nereya 6632 96</t>
  </si>
  <si>
    <t>Módulo de interruptor simples</t>
  </si>
  <si>
    <t>Nereya 6630 15</t>
  </si>
  <si>
    <t>Campainha de sinalização de emergência</t>
  </si>
  <si>
    <t>GRA</t>
  </si>
  <si>
    <t>Eletroduto para instalação aparente</t>
  </si>
  <si>
    <t>Cemar</t>
  </si>
  <si>
    <t>Condumulti</t>
  </si>
  <si>
    <t>Eletroduto flexível</t>
  </si>
  <si>
    <t>Cabo elétrico unipolar</t>
  </si>
  <si>
    <t>Superastic Flex</t>
  </si>
  <si>
    <t xml:space="preserve">Ventilador helicocentrífugo com isolamento fono-absorvente, construído em material plástico, desmontável, motor regulável 60 Hz, 220V, potência 245W, rotação 2775rpm, vazão em descarga livre 1060m³/h, nível de pressão sonora 31 dB(A), diâmetro do duto 250mm, peso 20kg, incluindo comporta anti-retorno, acoplamento para duto retangular, damper regulador de vazão, flanges e juntas de borrachas (admissão e saída) e suporte para instalação no entreforro. </t>
  </si>
  <si>
    <t>Soler&amp;Palau OTAM</t>
  </si>
  <si>
    <t>TD-1300/250 Silent + MCA+MAR</t>
  </si>
  <si>
    <t>Ventilador helicocentrífugo com isolamento fono-absorvente, construído em material plástico, desmontável, motor regulável 60 Hz, 220V, potência 37W, rotação 2540rpm, vazão em descarga livre 265m³/h, nível de pressão sonora 27 dB (A), diâmetro do duto 100mm, peso 5,4kg, incluindo comporta anti-retorno, acoplamento para duto retangular, damper regulador de vazão, flanges e juntas de borrachas (admissão e saída) e suporte para instalação no entreforro.</t>
  </si>
  <si>
    <t>TD-250/100 Silent + MCA+MAR</t>
  </si>
  <si>
    <t xml:space="preserve">Grelha de exaustão, aletas fixas e horizontais, fabricada com perfis de alumínio extrudado, anodizado, incluindo registro de lâminas opostas e dupla deflexão. </t>
  </si>
  <si>
    <t>TROX</t>
  </si>
  <si>
    <t>AR/AG 225x125mm</t>
  </si>
  <si>
    <t xml:space="preserve">Grelha de exaustão, aletas fixas e horizontais, fabricada com perfis de alumínio extrudado, anodizado, na cor natural, incluindo registro de lâminas opostas e dupla deflexão. </t>
  </si>
  <si>
    <t>AR/AG 225x225mm</t>
  </si>
  <si>
    <t xml:space="preserve">Grelha de exaustão de plástico para duto flexível diâmetro 100mm, com lâminas inclinadas. </t>
  </si>
  <si>
    <t>GR-100</t>
  </si>
  <si>
    <t xml:space="preserve">Dutos de ar condicionado (ar exterior, retorno e exaustão) em espuma rígida de poliuretano com revestimento em alumínio nas superfícies internas e externas, nas dimensões internas indicadas em projeto, painéis com densidade de 42kg/m³, espessura 20mm, construído conforme orientação do fabricante, incluindo visitas pré-fabricadas (portas de inspeção) a cada 7 metros de trecho reto ou após curvas, perfis de união, baioneta, canto de reforço, canto de acabamento, perfis, barras de reforço, colarinhos, cola adesiva, massa de vedação, etc., com utilização das ferramentas bancada, facas especiais, punhos, marcadores de fita, caneta de nylon, aplicador de fita, alicate de bico, esquadro, estilete, martela de borracha, esquadros, vincadeira, compasso, cortador de colarinho, régua, etc. </t>
  </si>
  <si>
    <t xml:space="preserve">Multivac </t>
  </si>
  <si>
    <t>MPU</t>
  </si>
  <si>
    <t xml:space="preserve">Duto flexível para ventilação ou exaustão, fabricado em alumínio e poliéster com espiral de arame de aço bronzeado, anticorrosivo e indeformável. </t>
  </si>
  <si>
    <t>Multivac</t>
  </si>
  <si>
    <t>Aludec 60 CO2</t>
  </si>
  <si>
    <t>Tubos e conexões em PVC rígido soldável para distribuição de água fria</t>
  </si>
  <si>
    <t>Tigre</t>
  </si>
  <si>
    <t>Tubos e conexões em PVC soldável para esgoto</t>
  </si>
  <si>
    <t>Série Normal</t>
  </si>
  <si>
    <t>Revestimento impermeabilizante, semi-flexível, bicomponente, à base de cimentos especiais, aditivos minerais e polímeros impermeabilizantes. Estanqueidade a pressão negativa: 0,1  Mpa; estanqueidade a pressão positiva: 0,6 Mpa; resistência à aderência no concreto (método de ensaio NBR 13528): mínimo  0,3 Mpa; resistência à aderência em alvenaria (método de ensaio NBR 13528): mínimo  0,3 Mpa.</t>
  </si>
  <si>
    <t>Viaplus 10000</t>
  </si>
  <si>
    <t>Impermeabilizante à base de água e óleo, com proteção contra manchas, para mármore, granito, porcelanato e pedras em geral</t>
  </si>
  <si>
    <t>1 litro – 000061 / 5 litros – 000120</t>
  </si>
  <si>
    <t>Pintura acrílica</t>
  </si>
  <si>
    <t>Granito Branco</t>
  </si>
  <si>
    <t>Branco Itaúna</t>
  </si>
  <si>
    <t>Tanque com coluna</t>
  </si>
  <si>
    <t>Preto São Gabriel</t>
  </si>
  <si>
    <t>Fechadura</t>
  </si>
  <si>
    <t>Papaiz</t>
  </si>
  <si>
    <t>MZ 340</t>
  </si>
  <si>
    <t>Dobradiça</t>
  </si>
  <si>
    <t>1296 aço inox</t>
  </si>
  <si>
    <t>Grelha</t>
  </si>
  <si>
    <t>Trox</t>
  </si>
  <si>
    <t>AGS-T 425x425</t>
  </si>
  <si>
    <t xml:space="preserve"> 05.01.9</t>
  </si>
  <si>
    <t xml:space="preserve"> 05.01.10</t>
  </si>
  <si>
    <t>MPDFT1639</t>
  </si>
  <si>
    <t>Copia da SINAPI (99806) - LIMPEZA DE REVESTIMENTO EM LAMINADO MELAMÍNICO EM PAREDE COM PANO ÚMIDO AF_04/2019</t>
  </si>
  <si>
    <t>Copia da SINAPI (99806) - LIMPEZA DE REVESTIMENTO EM PINTURA ACRÍLICA EM PAREDE COM PANO ÚMIDO AF_04/2019</t>
  </si>
  <si>
    <t>LIMPEZA DE TANQUE OU LAVATÓRIO DE LOUÇA ISOLADO, INCLUSIVE METAIS CORRESPONDENTES. AF_04/2019</t>
  </si>
  <si>
    <t>LIMPEZA DE PISO CERÂMICO OU COM PEDRAS RÚSTICAS UTILIZANDO ÁCIDO MURIÁTICO. AF_04/2019</t>
  </si>
  <si>
    <t>Data:</t>
  </si>
  <si>
    <t>Planilha Orçamentária Resumida</t>
  </si>
  <si>
    <t>Item</t>
  </si>
  <si>
    <t>Descrição</t>
  </si>
  <si>
    <t>Total</t>
  </si>
  <si>
    <t>Peso (%)</t>
  </si>
  <si>
    <t xml:space="preserve"> 01 </t>
  </si>
  <si>
    <t xml:space="preserve"> 02 </t>
  </si>
  <si>
    <t xml:space="preserve"> 03 </t>
  </si>
  <si>
    <t xml:space="preserve"> 04 </t>
  </si>
  <si>
    <t xml:space="preserve"> 05 </t>
  </si>
  <si>
    <t>Total sem BDI</t>
  </si>
  <si>
    <t>Total do BDI</t>
  </si>
  <si>
    <t>Total Geral</t>
  </si>
  <si>
    <t>Planilha Orçamentária Sintética</t>
  </si>
  <si>
    <t>Código</t>
  </si>
  <si>
    <t>Banco</t>
  </si>
  <si>
    <t>Und</t>
  </si>
  <si>
    <t>Quant.</t>
  </si>
  <si>
    <t>Valor Unit</t>
  </si>
  <si>
    <t xml:space="preserve"> 01.08 </t>
  </si>
  <si>
    <t>TAXAS E EMOLUMENTOS</t>
  </si>
  <si>
    <t xml:space="preserve"> MPDFT1020 </t>
  </si>
  <si>
    <t>Próprio</t>
  </si>
  <si>
    <t>Anotação de Responsabilidade Técnica (Faixa 3 - Tabela A - CONFEA)</t>
  </si>
  <si>
    <t>un</t>
  </si>
  <si>
    <t>SERVIÇOS PRELIMINARES</t>
  </si>
  <si>
    <t xml:space="preserve"> 02.01 </t>
  </si>
  <si>
    <t>CANTEIRO DE OBRA: IMPLANTAÇÃO, OPERAÇÃO E MANUTENÇÃO</t>
  </si>
  <si>
    <t xml:space="preserve"> 02.01.03 </t>
  </si>
  <si>
    <t>M</t>
  </si>
  <si>
    <t xml:space="preserve"> 02.02 </t>
  </si>
  <si>
    <t xml:space="preserve"> 02.02.02 </t>
  </si>
  <si>
    <t>SERVIÇOS AUXILIARES E ADMINISTRATIVOS</t>
  </si>
  <si>
    <t xml:space="preserve"> 03.01 </t>
  </si>
  <si>
    <t>PESSOAL</t>
  </si>
  <si>
    <t xml:space="preserve"> 03.01.02 </t>
  </si>
  <si>
    <t xml:space="preserve"> 03.01.02.1 </t>
  </si>
  <si>
    <t xml:space="preserve"> 93572 </t>
  </si>
  <si>
    <t>ARQUITETURA</t>
  </si>
  <si>
    <t xml:space="preserve"> 04.06 </t>
  </si>
  <si>
    <t>REVESTIMENTOS</t>
  </si>
  <si>
    <t>m²</t>
  </si>
  <si>
    <t>SERVIÇOS COMPLEMENTARES</t>
  </si>
  <si>
    <t xml:space="preserve"> 05.01 </t>
  </si>
  <si>
    <t>LIMPEZA DA OBRA</t>
  </si>
  <si>
    <t xml:space="preserve"> 05.01.1 </t>
  </si>
  <si>
    <t>Planilha Orçamentária Analítica</t>
  </si>
  <si>
    <t xml:space="preserve"> CM0645 </t>
  </si>
  <si>
    <t>m</t>
  </si>
  <si>
    <t>Insumo</t>
  </si>
  <si>
    <t>Anotação de Resposanbilidade Técnica (Faixa 3 - Tabela A - CONFEA)</t>
  </si>
  <si>
    <t>vb</t>
  </si>
  <si>
    <t>SINAPI</t>
  </si>
  <si>
    <t>KG</t>
  </si>
  <si>
    <t>Composição</t>
  </si>
  <si>
    <t>AJUDANTE DE CARPINTEIRO COM ENCARGOS COMPLEMENTARES</t>
  </si>
  <si>
    <t>H</t>
  </si>
  <si>
    <t>PEDREIRO COM ENCARGOS COMPLEMENTARES</t>
  </si>
  <si>
    <t>SERVENTE COM ENCARGOS COMPLEMENTARES</t>
  </si>
  <si>
    <t>ENCARREGADO GERAL DE OBRAS COM ENCARGOS COMPLEMENTARES</t>
  </si>
  <si>
    <t>MES</t>
  </si>
  <si>
    <t>UN</t>
  </si>
  <si>
    <t>Composição de BDI</t>
  </si>
  <si>
    <t>Discriminação</t>
  </si>
  <si>
    <t>%</t>
  </si>
  <si>
    <t>Grupo A</t>
  </si>
  <si>
    <t>% em relação ao custo direto CD</t>
  </si>
  <si>
    <t>A1</t>
  </si>
  <si>
    <t>Despesas Indiretas</t>
  </si>
  <si>
    <t>a1</t>
  </si>
  <si>
    <t>Administração Central</t>
  </si>
  <si>
    <t>a2</t>
  </si>
  <si>
    <t>Seguro + garantia</t>
  </si>
  <si>
    <t>a3</t>
  </si>
  <si>
    <t>Risco</t>
  </si>
  <si>
    <t>a4</t>
  </si>
  <si>
    <t>Despesa Financeira</t>
  </si>
  <si>
    <t>a5</t>
  </si>
  <si>
    <t>Lucro</t>
  </si>
  <si>
    <t>Grupo B</t>
  </si>
  <si>
    <t>% em relação ao valor total VT</t>
  </si>
  <si>
    <t>B1</t>
  </si>
  <si>
    <t>Tributos</t>
  </si>
  <si>
    <t>Pis</t>
  </si>
  <si>
    <t>Cofins</t>
  </si>
  <si>
    <t>ISS (2% após desconto das mercadorias aplicadas)</t>
  </si>
  <si>
    <t>BDI</t>
  </si>
  <si>
    <t>BDI = [(((1+(a1+a2+a3))*(1+a4)*(1+a5)))/(1-B1)-1]</t>
  </si>
  <si>
    <t>Composição de Encargos Sociais - Mensalista não desonerado</t>
  </si>
  <si>
    <t>GRUPO A</t>
  </si>
  <si>
    <t>INSS</t>
  </si>
  <si>
    <t>A2</t>
  </si>
  <si>
    <t>SESI</t>
  </si>
  <si>
    <t>A3</t>
  </si>
  <si>
    <t>SENAI</t>
  </si>
  <si>
    <t>A4</t>
  </si>
  <si>
    <t>INCRA</t>
  </si>
  <si>
    <t>A5</t>
  </si>
  <si>
    <t>SEBRAE</t>
  </si>
  <si>
    <t>A6</t>
  </si>
  <si>
    <t>Salário-Educação</t>
  </si>
  <si>
    <t>A7</t>
  </si>
  <si>
    <t>Seguro Contra Acidentes Trabalho</t>
  </si>
  <si>
    <t>A8</t>
  </si>
  <si>
    <t>Fundo de Garantia por Tempo de Serviços</t>
  </si>
  <si>
    <t>A9</t>
  </si>
  <si>
    <t>SECONCI</t>
  </si>
  <si>
    <t>A</t>
  </si>
  <si>
    <t xml:space="preserve"> Total dos Encargos Sociais Básicos</t>
  </si>
  <si>
    <t>GRUPO B</t>
  </si>
  <si>
    <t>Repouso Semanal Remunerado</t>
  </si>
  <si>
    <t>B2</t>
  </si>
  <si>
    <t>Feriados</t>
  </si>
  <si>
    <t>B3</t>
  </si>
  <si>
    <t>Auxílio-enfermidade</t>
  </si>
  <si>
    <t>B4</t>
  </si>
  <si>
    <t>13º Salário</t>
  </si>
  <si>
    <t>B5</t>
  </si>
  <si>
    <t>Licença-paternidade</t>
  </si>
  <si>
    <t>B6</t>
  </si>
  <si>
    <t>Faltas justificadas</t>
  </si>
  <si>
    <t>B7</t>
  </si>
  <si>
    <t>Dias de chuva</t>
  </si>
  <si>
    <t>B8</t>
  </si>
  <si>
    <t>Auxílio acidente de trabalho</t>
  </si>
  <si>
    <t>B9</t>
  </si>
  <si>
    <t>Férias gozadas</t>
  </si>
  <si>
    <t>B10</t>
  </si>
  <si>
    <t>Salário maternidade</t>
  </si>
  <si>
    <t>B</t>
  </si>
  <si>
    <t>Total de Encargos Sociais que recebem incidências de A</t>
  </si>
  <si>
    <t>GRUPO C</t>
  </si>
  <si>
    <t>C1</t>
  </si>
  <si>
    <t>Aviso prévio indenizado</t>
  </si>
  <si>
    <t>C2</t>
  </si>
  <si>
    <t>Aviso prévio trabalhado</t>
  </si>
  <si>
    <t>C3</t>
  </si>
  <si>
    <t>Férias indenizadas</t>
  </si>
  <si>
    <t>C4</t>
  </si>
  <si>
    <t>Depósito rescisão sem justa causa</t>
  </si>
  <si>
    <t>C5</t>
  </si>
  <si>
    <t>Indenização adicional</t>
  </si>
  <si>
    <t>C</t>
  </si>
  <si>
    <t>GRUPO D</t>
  </si>
  <si>
    <t>D1</t>
  </si>
  <si>
    <t>Reincidência de A sobre B</t>
  </si>
  <si>
    <t>D2</t>
  </si>
  <si>
    <t>Reincidência do FGTS sobre API e Grupo A sobre APT</t>
  </si>
  <si>
    <t xml:space="preserve">D </t>
  </si>
  <si>
    <t>Total das Taxas incidências e reincidências</t>
  </si>
  <si>
    <t>Total das taxas incidências e reincidências</t>
  </si>
  <si>
    <t>Cronograma Físico e Financeiro</t>
  </si>
  <si>
    <t>Total Por Etapa</t>
  </si>
  <si>
    <t>30 DIAS</t>
  </si>
  <si>
    <t>60 DIAS</t>
  </si>
  <si>
    <t>Porcentagem</t>
  </si>
  <si>
    <t>Custo</t>
  </si>
  <si>
    <t>Valor Mensal</t>
  </si>
  <si>
    <t>Porcentagem Acumulado</t>
  </si>
  <si>
    <t>Custo Acumulado</t>
  </si>
  <si>
    <t>Valor Acumulado</t>
  </si>
  <si>
    <t>SERVIÇOS TÉCNICO-PROFISSIONAIS</t>
  </si>
  <si>
    <t xml:space="preserve"> 01.08.1 </t>
  </si>
  <si>
    <t xml:space="preserve"> 02.01.01 </t>
  </si>
  <si>
    <t xml:space="preserve"> 02.01.01.02 </t>
  </si>
  <si>
    <t xml:space="preserve"> 02.01.01.02.1 </t>
  </si>
  <si>
    <t xml:space="preserve"> 00010776 </t>
  </si>
  <si>
    <t xml:space="preserve"> 02.01.03.1 </t>
  </si>
  <si>
    <t xml:space="preserve"> 02.01.03.2 </t>
  </si>
  <si>
    <t xml:space="preserve"> 02.01.03.3 </t>
  </si>
  <si>
    <t xml:space="preserve"> 02.01.03.4 </t>
  </si>
  <si>
    <t xml:space="preserve"> 02.01.03.5 </t>
  </si>
  <si>
    <t xml:space="preserve"> 02.01.03.6 </t>
  </si>
  <si>
    <t xml:space="preserve"> MPDFT1581 </t>
  </si>
  <si>
    <t>Cópia da CPOS (02.03.030) - Proteção de superfícies com plástico bolha</t>
  </si>
  <si>
    <t xml:space="preserve"> 02.02.01 </t>
  </si>
  <si>
    <t xml:space="preserve"> 02.02.01.1 </t>
  </si>
  <si>
    <t xml:space="preserve"> 97634 </t>
  </si>
  <si>
    <t>DEMOLIÇÃO DE REVESTIMENTO CERÂMICO, DE FORMA MECANIZADA COM MARTELETE, SEM REAPROVEITAMENTO. AF_12/2017</t>
  </si>
  <si>
    <t xml:space="preserve"> 02.02.01.2 </t>
  </si>
  <si>
    <t xml:space="preserve"> 97631 </t>
  </si>
  <si>
    <t>DEMOLIÇÃO DE ARGAMASSAS, DE FORMA MANUAL, SEM REAPROVEITAMENTO. AF_12/2017</t>
  </si>
  <si>
    <t xml:space="preserve"> 02.02.01.3 </t>
  </si>
  <si>
    <t>m³</t>
  </si>
  <si>
    <t xml:space="preserve"> 02.02.01.4 </t>
  </si>
  <si>
    <t xml:space="preserve"> 02.02.02.1 </t>
  </si>
  <si>
    <t xml:space="preserve"> 02.02.02.2 </t>
  </si>
  <si>
    <t xml:space="preserve"> 02.02.02.3 </t>
  </si>
  <si>
    <t xml:space="preserve"> 97665 </t>
  </si>
  <si>
    <t>REMOÇÃO DE LUMINÁRIAS, DE FORMA MANUAL, SEM REAPROVEITAMENTO. AF_12/2017</t>
  </si>
  <si>
    <t xml:space="preserve"> 02.02.02.4 </t>
  </si>
  <si>
    <t xml:space="preserve"> 02.02.02.5 </t>
  </si>
  <si>
    <t xml:space="preserve"> 02.02.02.6 </t>
  </si>
  <si>
    <t xml:space="preserve"> 02.02.02.7 </t>
  </si>
  <si>
    <t xml:space="preserve"> 02.02.02.8 </t>
  </si>
  <si>
    <t xml:space="preserve"> 02.02.02.9 </t>
  </si>
  <si>
    <t xml:space="preserve"> MPDFT0509 </t>
  </si>
  <si>
    <t>Transporte de material – bota-fora, D.M.T = 60,0 km - carga manual</t>
  </si>
  <si>
    <t xml:space="preserve"> 03.01.02.2 </t>
  </si>
  <si>
    <t xml:space="preserve"> 90778 </t>
  </si>
  <si>
    <t>ENGENHEIRO CIVIL DE OBRA PLENO COM ENCARGOS COMPLEMENTARES</t>
  </si>
  <si>
    <t xml:space="preserve"> 04.01 </t>
  </si>
  <si>
    <t>PAREDES E ELEMENTOS DE VEDAÇÃO</t>
  </si>
  <si>
    <t xml:space="preserve"> 04.01.01 </t>
  </si>
  <si>
    <t xml:space="preserve"> 04.01.01.02 </t>
  </si>
  <si>
    <t xml:space="preserve"> 04.01.01.02.1 </t>
  </si>
  <si>
    <t xml:space="preserve"> 103328 </t>
  </si>
  <si>
    <t>ALVENARIA DE VEDAÇÃO DE BLOCOS CERÂMICOS FURADOS NA HORIZONTAL DE 9X19X19 CM (ESPESSURA 9 CM) E ARGAMASSA DE ASSENTAMENTO COM PREPARO EM BETONEIRA. AF_12/2021</t>
  </si>
  <si>
    <t xml:space="preserve"> 04.01.02 </t>
  </si>
  <si>
    <t xml:space="preserve"> 04.01.02.1 </t>
  </si>
  <si>
    <t xml:space="preserve"> 04.02 </t>
  </si>
  <si>
    <t xml:space="preserve"> 04.03 </t>
  </si>
  <si>
    <t>VIDROS E ESPELHOS</t>
  </si>
  <si>
    <t xml:space="preserve"> 04.06.01 </t>
  </si>
  <si>
    <t xml:space="preserve"> 04.06.01.08 </t>
  </si>
  <si>
    <t xml:space="preserve"> 04.06.01.11 </t>
  </si>
  <si>
    <t xml:space="preserve"> 04.06.01.11.1 </t>
  </si>
  <si>
    <t xml:space="preserve"> 89173 </t>
  </si>
  <si>
    <t>(COMPOSIÇÃO REPRESENTATIVA) DO SERVIÇO DE EMBOÇO/MASSA ÚNICA, APLICADO MANUALMENTE, TRAÇO 1:2:8, EM BETONEIRA DE 400L, PAREDES INTERNAS, COM EXECUÇÃO DE TALISCAS, EDIFICAÇÃO HABITACIONAL UNIFAMILIAR (CASAS) E EDIFICAÇÃO PÚBLICA PADRÃO. AF_12/2014</t>
  </si>
  <si>
    <t xml:space="preserve"> 04.06.01.15 </t>
  </si>
  <si>
    <t xml:space="preserve"> 04.06.01.15.1 </t>
  </si>
  <si>
    <t xml:space="preserve"> 04.06.03 </t>
  </si>
  <si>
    <t xml:space="preserve"> 04.06.04 </t>
  </si>
  <si>
    <t xml:space="preserve"> 04.06.05 </t>
  </si>
  <si>
    <t xml:space="preserve"> 88489 </t>
  </si>
  <si>
    <t>APLICAÇÃO MANUAL DE PINTURA COM TINTA LÁTEX ACRÍLICA EM PAREDES, DUAS DEMÃOS. AF_06/2014</t>
  </si>
  <si>
    <t xml:space="preserve"> 88488 </t>
  </si>
  <si>
    <t>APLICAÇÃO MANUAL DE PINTURA COM TINTA LÁTEX ACRÍLICA EM TETO, DUAS DEMÃOS. AF_06/2014</t>
  </si>
  <si>
    <t xml:space="preserve"> 88485 </t>
  </si>
  <si>
    <t>APLICAÇÃO DE FUNDO SELADOR ACRÍLICO EM PAREDES, UMA DEMÃO. AF_06/2014</t>
  </si>
  <si>
    <t xml:space="preserve"> 100758 </t>
  </si>
  <si>
    <t>PINTURA COM TINTA ALQUÍDICA DE ACABAMENTO (ESMALTE SINTÉTICO ACETINADO) APLICADA A ROLO OU PINCEL SOBRE SUPERFÍCIES METÁLICAS (EXCETO PERFIL) EXECUTADO EM OBRA (02 DEMÃOS). AF_01/2020</t>
  </si>
  <si>
    <t xml:space="preserve"> 04.07 </t>
  </si>
  <si>
    <t>IMPERMEABILIZAÇÕES E TRATAMENTOS</t>
  </si>
  <si>
    <t xml:space="preserve"> 04.08 </t>
  </si>
  <si>
    <t>ACABAMENTOS E ARREMATES</t>
  </si>
  <si>
    <t xml:space="preserve"> 04.09 </t>
  </si>
  <si>
    <t>EQUIPAMENTOS E ACESSÓRIOS</t>
  </si>
  <si>
    <t xml:space="preserve"> 04.09.10 </t>
  </si>
  <si>
    <t xml:space="preserve"> MPDFT1547 </t>
  </si>
  <si>
    <t>Curva (prolongamento) para corrimão duplo de Ø 1.1/2" (38,1mm) em tubo de aço industrial, para pintura esmalte</t>
  </si>
  <si>
    <t xml:space="preserve"> 05.01.2 </t>
  </si>
  <si>
    <t xml:space="preserve"> 05.01.3 </t>
  </si>
  <si>
    <t xml:space="preserve"> 09 </t>
  </si>
  <si>
    <t>INSTALAÇÕES HIDRÁULICAS E SANITÁRIAS</t>
  </si>
  <si>
    <t>SERVIÇOS DIVERSOS</t>
  </si>
  <si>
    <t xml:space="preserve"> 10 </t>
  </si>
  <si>
    <t>INSTALAÇÕES ELÉTRICAS E ELETRÔNICAS</t>
  </si>
  <si>
    <t xml:space="preserve"> 10.01 </t>
  </si>
  <si>
    <t>INSTALAÇÕES ELÉTRICAS</t>
  </si>
  <si>
    <t xml:space="preserve"> 10.01.03 </t>
  </si>
  <si>
    <t xml:space="preserve"> 88278 </t>
  </si>
  <si>
    <t>MONTADOR DE ESTRUTURA METÁLICA COM ENCARGOS COMPLEMENTARES</t>
  </si>
  <si>
    <t xml:space="preserve"> 88316 </t>
  </si>
  <si>
    <t xml:space="preserve"> 88239 </t>
  </si>
  <si>
    <t xml:space="preserve"> 88248 </t>
  </si>
  <si>
    <t>AUXILIAR DE ENCANADOR OU BOMBEIRO HIDRÁULICO COM ENCARGOS COMPLEMENTARES</t>
  </si>
  <si>
    <t xml:space="preserve"> 88267 </t>
  </si>
  <si>
    <t>ENCANADOR OU BOMBEIRO HIDRÁULICO COM ENCARGOS COMPLEMENTARES</t>
  </si>
  <si>
    <t xml:space="preserve"> CM0748 </t>
  </si>
  <si>
    <t>Plástico bolha</t>
  </si>
  <si>
    <t xml:space="preserve"> 00003777 </t>
  </si>
  <si>
    <t>CHP</t>
  </si>
  <si>
    <t xml:space="preserve"> 88256 </t>
  </si>
  <si>
    <t>AZULEJISTA OU LADRILHISTA COM ENCARGOS COMPLEMENTARES</t>
  </si>
  <si>
    <t xml:space="preserve"> 88309 </t>
  </si>
  <si>
    <t xml:space="preserve"> 88315 </t>
  </si>
  <si>
    <t>SERRALHEIRO COM ENCARGOS COMPLEMENTARES</t>
  </si>
  <si>
    <t xml:space="preserve"> 88243 </t>
  </si>
  <si>
    <t>AJUDANTE ESPECIALIZADO COM ENCARGOS COMPLEMENTARES</t>
  </si>
  <si>
    <t xml:space="preserve"> 88264 </t>
  </si>
  <si>
    <t>ELETRICISTA COM ENCARGOS COMPLEMENTARES</t>
  </si>
  <si>
    <t xml:space="preserve"> 88325 </t>
  </si>
  <si>
    <t>VIDRACEIRO COM ENCARGOS COMPLEMENTARES</t>
  </si>
  <si>
    <t xml:space="preserve"> 97915 </t>
  </si>
  <si>
    <t>TRANSPORTE COM CAMINHÃO BASCULANTE DE 6 M³, EM VIA URBANA PAVIMENTADA, ADICIONAL PARA DMT EXCEDENTE A 30 KM (UNIDADE: M3XKM). AF_07/2020</t>
  </si>
  <si>
    <t>M3XKM</t>
  </si>
  <si>
    <t xml:space="preserve"> 97914 </t>
  </si>
  <si>
    <t>TRANSPORTE COM CAMINHÃO BASCULANTE DE 6 M³, EM VIA URBANA PAVIMENTADA, DMT ATÉ 30 KM (UNIDADE: M3XKM). AF_07/2020</t>
  </si>
  <si>
    <t xml:space="preserve"> 88310 </t>
  </si>
  <si>
    <t>PINTOR COM ENCARGOS COMPLEMENTARES</t>
  </si>
  <si>
    <t xml:space="preserve"> 00037595 </t>
  </si>
  <si>
    <t>ARGAMASSA COLANTE TIPO AC III</t>
  </si>
  <si>
    <t>L</t>
  </si>
  <si>
    <t>l</t>
  </si>
  <si>
    <t xml:space="preserve"> 88270 </t>
  </si>
  <si>
    <t>IMPERMEABILIZADOR COM ENCARGOS COMPLEMENTARES</t>
  </si>
  <si>
    <t xml:space="preserve"> 88274 </t>
  </si>
  <si>
    <t>MARMORISTA/GRANITEIRO COM ENCARGOS COMPLEMENTARES</t>
  </si>
  <si>
    <t xml:space="preserve"> CM0065 </t>
  </si>
  <si>
    <t>Acabamento reto (granito)</t>
  </si>
  <si>
    <t xml:space="preserve"> CM0169 </t>
  </si>
  <si>
    <t xml:space="preserve"> 00034353 </t>
  </si>
  <si>
    <t>ARGAMASSA COLANTE AC II</t>
  </si>
  <si>
    <t xml:space="preserve"> 88251 </t>
  </si>
  <si>
    <t>AUXILIAR DE SERRALHEIRO COM ENCARGOS COMPLEMENTARES</t>
  </si>
  <si>
    <t xml:space="preserve"> 00011002 </t>
  </si>
  <si>
    <t>ELETRODO REVESTIDO AWS - E6013, DIAMETRO IGUAL A 2,50 MM</t>
  </si>
  <si>
    <t xml:space="preserve"> 00007568 </t>
  </si>
  <si>
    <t>BUCHA DE NYLON SEM ABA S10, COM PARAFUSO DE 6,10 X 65 MM EM ACO ZINCADO COM ROSCA SOBERBA, CABECA CHATA E FENDA PHILLIPS</t>
  </si>
  <si>
    <t xml:space="preserve"> CM1688 </t>
  </si>
  <si>
    <t xml:space="preserve"> 88247 </t>
  </si>
  <si>
    <t>AUXILIAR DE ELETRICISTA COM ENCARGOS COMPLEMENTARES</t>
  </si>
  <si>
    <t>90 DIAS</t>
  </si>
  <si>
    <t>Impermeabilizante hidrofugante com efeito natural que não altera a cor da superfície, adequado para aplicação em granito, ref. Bellinzoni Proteção Contra Manchas</t>
  </si>
  <si>
    <t>INSTALAÇÕES MECÂNICAS</t>
  </si>
  <si>
    <t>LOCACAO DE CONTAINER 2,30 X 6,00 M, ALT. 2,50 M, PARA ESCRITORIO, SEM DIVISORIAS INTERNAS E SEM SANITARIO (NAO INCLUI MOBILIZACAO/DESMOBILIZACAO)</t>
  </si>
  <si>
    <t xml:space="preserve"> 02.01.01.02.2 </t>
  </si>
  <si>
    <t xml:space="preserve"> MPDFT0622 </t>
  </si>
  <si>
    <t>Copia da SBC (210002) - TRANSPORTE, MONTAGEM, DESMONTAGEM E REMOÇÃO DE CONTEINERS EM OBRAS</t>
  </si>
  <si>
    <t>Proteção e Sinalização</t>
  </si>
  <si>
    <t xml:space="preserve"> MPDFT1187 </t>
  </si>
  <si>
    <t>Cópia da Sudecap (01.04.11) - Fita plástica zebrada para demarcação de áreas, fixada em estrutura, largura = 7 cm, sem adesivo</t>
  </si>
  <si>
    <t xml:space="preserve"> MPDFT0714 </t>
  </si>
  <si>
    <t>Copia da ORSE (3642) - Lona plástica preta para camada separadora de lastros ou proteção</t>
  </si>
  <si>
    <t xml:space="preserve"> 98458 </t>
  </si>
  <si>
    <t>TAPUME COM COMPENSADO DE MADEIRA. AF_05/2018</t>
  </si>
  <si>
    <t xml:space="preserve"> 97637 </t>
  </si>
  <si>
    <t>REMOÇÃO DE TAPUME/ CHAPAS METÁLICAS E DE MADEIRA, DE FORMA MANUAL, SEM REAPROVEITAMENTO. AF_12/2017</t>
  </si>
  <si>
    <t xml:space="preserve"> 100709 </t>
  </si>
  <si>
    <t>DOBRADIÇA EM AÇO/FERRO, 3" X 21/2", E=1,9 A 2MM, SEN ANEL, CROMADO OU ZINCADO, TAMPA BOLA, COM PARAFUSOS. AF_12/2019</t>
  </si>
  <si>
    <t>DEMOLIÇÃO, REMOÇÃO, INTERDIÇÃO E REMANEJAMENTO</t>
  </si>
  <si>
    <t>Demolição Convencional</t>
  </si>
  <si>
    <t xml:space="preserve"> 97632 </t>
  </si>
  <si>
    <t>DEMOLIÇÃO DE RODAPÉ CERÂMICO, DE FORMA MANUAL, SEM REAPROVEITAMENTO. AF_12/2017</t>
  </si>
  <si>
    <t xml:space="preserve"> 97625 </t>
  </si>
  <si>
    <t>DEMOLIÇÃO DE ALVENARIA PARA QUALQUER TIPO DE BLOCO, DE FORMA MECANIZADA, SEM REAPROVEITAMENTO. AF_12/2017</t>
  </si>
  <si>
    <t>Remoção</t>
  </si>
  <si>
    <t xml:space="preserve"> 97663 </t>
  </si>
  <si>
    <t>REMOÇÃO DE LOUÇAS, DE FORMA MANUAL, SEM REAPROVEITAMENTO. AF_12/2017</t>
  </si>
  <si>
    <t xml:space="preserve"> MPDFT0888 </t>
  </si>
  <si>
    <t>Cópia da Iopes (010225) - Retirada de peças de granito - bancada, banca, balcão, prateleira</t>
  </si>
  <si>
    <t xml:space="preserve"> 97644 </t>
  </si>
  <si>
    <t>REMOÇÃO DE PORTAS, DE FORMA MANUAL, SEM REAPROVEITAMENTO. AF_12/2017</t>
  </si>
  <si>
    <t xml:space="preserve"> 97666 </t>
  </si>
  <si>
    <t>REMOÇÃO DE METAIS SANITÁRIOS, DE FORMA MANUAL, SEM REAPROVEITAMENTO. AF_12/2017</t>
  </si>
  <si>
    <t xml:space="preserve"> MPDFT0903 </t>
  </si>
  <si>
    <t>Copia da SBC (022441) - REMOÇÃO DE DIVISÓRIAS SANITÁRIA DE MADEIRA</t>
  </si>
  <si>
    <t xml:space="preserve"> MPDFT0784 </t>
  </si>
  <si>
    <t>Copia da SINAPI (100717) - Retirada de laminado melamínico e lixamento manual de superfície</t>
  </si>
  <si>
    <t xml:space="preserve"> MPDFT1103 </t>
  </si>
  <si>
    <t>Copia da ORSE (12345) - Remoção e reassentamento de Porta automática de vidro</t>
  </si>
  <si>
    <t xml:space="preserve"> 02.02.02.10 </t>
  </si>
  <si>
    <t xml:space="preserve"> 100196 </t>
  </si>
  <si>
    <t>TRANSPORTE HORIZONTAL MANUAL, DE SACOS DE 30 KG (UNIDADE: KGXKM). AF_07/2019</t>
  </si>
  <si>
    <t>KGXKM</t>
  </si>
  <si>
    <t>Mão-de-obra</t>
  </si>
  <si>
    <t>Alvenarias</t>
  </si>
  <si>
    <t xml:space="preserve"> 04.01.01.01 </t>
  </si>
  <si>
    <t>Alvenaria de tijolos maciços de barro</t>
  </si>
  <si>
    <t xml:space="preserve"> 04.01.01.01.1 </t>
  </si>
  <si>
    <t xml:space="preserve"> MPDFT1618 </t>
  </si>
  <si>
    <t>Cópia da SETOP (PIS-SOC-005) - Sóculo com enchimento em tijolos maciços, altura até 15cm, inclusive acabamento final em argamassa, esp. 20mm, aplicação manual</t>
  </si>
  <si>
    <t>Alvenaria de tijolos furados de barro</t>
  </si>
  <si>
    <t xml:space="preserve"> 04.01.01.02.2 </t>
  </si>
  <si>
    <t xml:space="preserve"> 93202 </t>
  </si>
  <si>
    <t>FIXAÇÃO (ENCUNHAMENTO) DE ALVENARIA DE VEDAÇÃO COM TIJOLO MACIÇO. AF_03/2016</t>
  </si>
  <si>
    <t>Divisórias</t>
  </si>
  <si>
    <t xml:space="preserve"> MPDFT0119 </t>
  </si>
  <si>
    <t>Divisória sanitários e vestiários em laminado estrutural TS (maciço), branco, com e = 10 mm, dupla face decorativa texturizada, modelo Alcoplac Normatizado, fab. Neocom incluindo portas e conjunto de ferragens</t>
  </si>
  <si>
    <t xml:space="preserve"> MPDFT0911 </t>
  </si>
  <si>
    <t>Copia da ORSE (1777) - Porta objetos em laminado melamínico (0,15 x 0,4 m), cor Polar L190, linha Alcoplac Normatizado, Fab. Neocom</t>
  </si>
  <si>
    <t>ESQUADRIAS, PORTAS, COMPONENTE E ACESSÓRIOS</t>
  </si>
  <si>
    <t xml:space="preserve"> 04.02.02 </t>
  </si>
  <si>
    <t>Portas</t>
  </si>
  <si>
    <t xml:space="preserve"> 04.02.02.03 </t>
  </si>
  <si>
    <t>Porta de madeira</t>
  </si>
  <si>
    <t xml:space="preserve"> 04.02.02.03.1 </t>
  </si>
  <si>
    <t xml:space="preserve"> MPDFT0891 </t>
  </si>
  <si>
    <t>Porta de madeira (PM), DM 0,90 x 2,10 m, acabamento em laminado melamínico texturizado, inclusive dobradiça, fechadura, barra de apoio e grelha 525x325mm</t>
  </si>
  <si>
    <t xml:space="preserve"> 04.02.02.03.2 </t>
  </si>
  <si>
    <t xml:space="preserve"> MPDFT0892 </t>
  </si>
  <si>
    <t>Porta de madeira (PM), DM 0,80 x 2,10 m, acabamento em laminado melamínico texturizado, inclusive dobradiça, fechadura e grelha 525x325mm</t>
  </si>
  <si>
    <t xml:space="preserve"> 04.02.02.03.3 </t>
  </si>
  <si>
    <t xml:space="preserve"> MPDFT1598 </t>
  </si>
  <si>
    <t>Portal / batente em chapa de aço carbono SAE 1006/1010, nº 16, dobrada conforme projeto, incluso tratamento com anticorrosivo e  pintura esmalte, Largura até 90cm, inclusive</t>
  </si>
  <si>
    <t xml:space="preserve"> 04.03.02 </t>
  </si>
  <si>
    <t>Espelhos</t>
  </si>
  <si>
    <t xml:space="preserve"> 04.03.02.1 </t>
  </si>
  <si>
    <t xml:space="preserve"> MPDFT1128 </t>
  </si>
  <si>
    <t>Cópia da Agesul (1801000120) - Espelho cristal 4mm, sem moldura fixado com parafuso e bucha</t>
  </si>
  <si>
    <t>Elementos e componentes de revestimentos</t>
  </si>
  <si>
    <t xml:space="preserve"> 04.06.01.02 </t>
  </si>
  <si>
    <t>Contrapiso e regularização de base</t>
  </si>
  <si>
    <t xml:space="preserve"> 04.06.01.02.1 </t>
  </si>
  <si>
    <t xml:space="preserve"> MPDFT0029 </t>
  </si>
  <si>
    <t>Copia da SINAPI (87640) - Regularização / preparação de superfície horizontal com argamassa, traço 1:3 (cimento e areia), preparo mecânico, espessura média 4cm</t>
  </si>
  <si>
    <t>Chapisco</t>
  </si>
  <si>
    <t xml:space="preserve"> 04.06.01.08.1 </t>
  </si>
  <si>
    <t xml:space="preserve"> 87879 </t>
  </si>
  <si>
    <t>CHAPISCO APLICADO EM ALVENARIAS E ESTRUTURAS DE CONCRETO INTERNAS, COM COLHER DE PEDREIRO.  ARGAMASSA TRAÇO 1:3 COM PREPARO EM BETONEIRA 400L. AF_06/2014</t>
  </si>
  <si>
    <t>Massa única (emboço paulista: emboço + reboco)</t>
  </si>
  <si>
    <t xml:space="preserve"> 04.06.01.14 </t>
  </si>
  <si>
    <t>Selador</t>
  </si>
  <si>
    <t xml:space="preserve"> 04.06.01.14.1 </t>
  </si>
  <si>
    <t xml:space="preserve"> 88484 </t>
  </si>
  <si>
    <t>APLICAÇÃO DE FUNDO SELADOR ACRÍLICO EM TETO, UMA DEMÃO. AF_06/2014</t>
  </si>
  <si>
    <t xml:space="preserve"> 04.06.01.14.2 </t>
  </si>
  <si>
    <t>Emassamento (massa corrida)</t>
  </si>
  <si>
    <t xml:space="preserve"> 88496 </t>
  </si>
  <si>
    <t>APLICAÇÃO E LIXAMENTO DE MASSA LÁTEX EM TETO, DUAS DEMÃOS. AF_06/2014</t>
  </si>
  <si>
    <t xml:space="preserve"> 04.06.01.15.2 </t>
  </si>
  <si>
    <t xml:space="preserve"> 88497 </t>
  </si>
  <si>
    <t>APLICAÇÃO E LIXAMENTO DE MASSA LÁTEX EM PAREDES, DUAS DEMÃOS. AF_06/2014</t>
  </si>
  <si>
    <t xml:space="preserve"> 04.06.01.15.3 </t>
  </si>
  <si>
    <t xml:space="preserve"> MPDFT1567 </t>
  </si>
  <si>
    <t>Copia da SINAPI (87417) - APLICAÇÃO MANUAL DE GESSO COLA DESEMPENADO EM PAREDES, ESPESSURA DE 0,5CM</t>
  </si>
  <si>
    <t xml:space="preserve"> 04.06.01.16 </t>
  </si>
  <si>
    <t>Fundo preparador</t>
  </si>
  <si>
    <t xml:space="preserve"> 04.06.01.16.1 </t>
  </si>
  <si>
    <t xml:space="preserve"> 100722 </t>
  </si>
  <si>
    <t>PINTURA COM TINTA ALQUÍDICA DE FUNDO (TIPO ZARCÃO) APLICADA A ROLO OU PINCEL SOBRE SUPERFÍCIES METÁLICAS (EXCETO PERFIL) EXECUTADO EM OBRA (POR DEMÃO). AF_01/2020</t>
  </si>
  <si>
    <t xml:space="preserve"> 04.06.02 </t>
  </si>
  <si>
    <t>Revestimentos de piso</t>
  </si>
  <si>
    <t xml:space="preserve"> 04.06.02.1 </t>
  </si>
  <si>
    <t xml:space="preserve"> MPDFT1602 </t>
  </si>
  <si>
    <t>Copia da SINAPI (87263) - Porcelanato cinza claro, acab. acetinado 60x60cm, Biancogrês Cemento Grigio</t>
  </si>
  <si>
    <t xml:space="preserve"> 04.06.02.2 </t>
  </si>
  <si>
    <t xml:space="preserve"> MPDFT1603 </t>
  </si>
  <si>
    <t>Copia da SINAPI (87263) - Porcelanato cinza escuro acab. acetinado 60x60cm, Biancogres Cemento Grafite</t>
  </si>
  <si>
    <t xml:space="preserve"> 04.06.02.3 </t>
  </si>
  <si>
    <t xml:space="preserve"> MPDFT1594 </t>
  </si>
  <si>
    <t>Cópia da SINAPI (87263) – Mão de obra de assentamento de revestimento cerâmico para piso com placas tipo porcelanato, inclusive argamassa e rejunte</t>
  </si>
  <si>
    <t xml:space="preserve"> 04.06.02.4 </t>
  </si>
  <si>
    <t xml:space="preserve"> MPDFT1605 </t>
  </si>
  <si>
    <t>Copia da SINAPI (88650) - Rodapé em porcelanato cinza claro acab. acetinado (peça 60x60cm) - corte 15x60, Biancogres Cemento Grigio</t>
  </si>
  <si>
    <t xml:space="preserve"> 04.06.02.5 </t>
  </si>
  <si>
    <t xml:space="preserve"> MPDFT1604 </t>
  </si>
  <si>
    <t>Copia da SINAPI (88650) - Rodapé em porcelanato cinza escuro acab. acetinado (peça 60x60cm) - corte 15x60, Biancogres Cemento Grafite</t>
  </si>
  <si>
    <t>Revestimentos de parede</t>
  </si>
  <si>
    <t xml:space="preserve"> 04.06.03.1 </t>
  </si>
  <si>
    <t xml:space="preserve"> MPDFT1607 </t>
  </si>
  <si>
    <t>Copia - Copia da SINAPI (87269) - Cerâmica branca 32,5x59cm, assentada com argamassa pré-fabricada, incluindo rejuntamento Eliane Foma Branco acetinado</t>
  </si>
  <si>
    <t xml:space="preserve"> 04.06.03.2 </t>
  </si>
  <si>
    <t xml:space="preserve"> MPDFT1049 </t>
  </si>
  <si>
    <t>Cópia Caern (1100165) - Laminado melamínico, acabamento texturizado, Polar, espessura 1,3mm, referência L190, fab. Fórmica</t>
  </si>
  <si>
    <t xml:space="preserve"> 04.06.03.3 </t>
  </si>
  <si>
    <t xml:space="preserve"> MPDFT1593 </t>
  </si>
  <si>
    <t>Cópia Caern (1100165) - Mão de obra de instalação de laminado melamínico, espessura 1,3mm,  inclusive adesivo</t>
  </si>
  <si>
    <t>Revestimentos de forro/teto</t>
  </si>
  <si>
    <t xml:space="preserve"> 04.06.04.1 </t>
  </si>
  <si>
    <t xml:space="preserve"> 96114 </t>
  </si>
  <si>
    <t>FORRO EM DRYWALL, PARA AMBIENTES COMERCIAIS, INCLUSIVE ESTRUTURA DE FIXAÇÃO. AF_05/2017_P</t>
  </si>
  <si>
    <t xml:space="preserve"> 04.06.04.2 </t>
  </si>
  <si>
    <t xml:space="preserve"> MPDFT0015 </t>
  </si>
  <si>
    <t>Copia da SINAPI (96121) - Perfil tabica fechada, lisa, formato z, em aço galvanizado natural, largura total na horizontal 40mm, para estrutura forro drywall</t>
  </si>
  <si>
    <t>Pinturas</t>
  </si>
  <si>
    <t xml:space="preserve"> 04.06.05.1 </t>
  </si>
  <si>
    <t xml:space="preserve"> 04.06.05.2 </t>
  </si>
  <si>
    <t xml:space="preserve"> 04.06.05.3 </t>
  </si>
  <si>
    <t xml:space="preserve"> 04.06.05.4 </t>
  </si>
  <si>
    <t xml:space="preserve"> 102520 </t>
  </si>
  <si>
    <t>PINTURA DE SINALIZAÇÃO VERTICAL DE SEGURANÇA, FAIXAS AMARELA E PRETA, APLICAÇÃO MANUAL, 2 DEMÃOS. AF_05/2021</t>
  </si>
  <si>
    <t xml:space="preserve"> 04.07.1 </t>
  </si>
  <si>
    <t xml:space="preserve"> 98555 </t>
  </si>
  <si>
    <t>IMPERMEABILIZAÇÃO DE SUPERFÍCIE COM ARGAMASSA POLIMÉRICA / MEMBRANA ACRÍLICA, 3 DEMÃOS. AF_06/2018</t>
  </si>
  <si>
    <t xml:space="preserve"> 04.08.1 </t>
  </si>
  <si>
    <t xml:space="preserve"> 98689 </t>
  </si>
  <si>
    <t>SOLEIRA EM GRANITO, LARGURA 15 CM, ESPESSURA 2,0 CM. AF_06/2018</t>
  </si>
  <si>
    <t xml:space="preserve"> 04.08.2 </t>
  </si>
  <si>
    <t xml:space="preserve"> MPDFT1620 </t>
  </si>
  <si>
    <t>Copia da SINAPI (98689) - SOLEIRA EM GRANITO, LARGURA 30 CM, ESPESSURA 2,0 CM</t>
  </si>
  <si>
    <t>Corrimãos</t>
  </si>
  <si>
    <t xml:space="preserve"> 04.09.10.1 </t>
  </si>
  <si>
    <t xml:space="preserve"> 04.09.10.2 </t>
  </si>
  <si>
    <t xml:space="preserve"> MPDFT1623 </t>
  </si>
  <si>
    <t>Curva (prolongamento) para corrimão duplo de Ø 1.1/2" (38,1mm) em tubo de aço inox</t>
  </si>
  <si>
    <t xml:space="preserve"> 04.09.10.3 </t>
  </si>
  <si>
    <t xml:space="preserve"> MPDFT1622 </t>
  </si>
  <si>
    <t>Mão de obra para ajuste de altura de corrimão duplo fixado em alvenaria ou guarda-corpo</t>
  </si>
  <si>
    <t xml:space="preserve"> 04.09.12 </t>
  </si>
  <si>
    <t>Guarda-corpos</t>
  </si>
  <si>
    <t xml:space="preserve"> 04.09.12.1 </t>
  </si>
  <si>
    <t xml:space="preserve"> MPDFT1624 </t>
  </si>
  <si>
    <t>Vidro de segurança laminado e temperado incolor 12 mm (6+6), instalado em guarda-corpo</t>
  </si>
  <si>
    <t xml:space="preserve"> 04.09.12.2 </t>
  </si>
  <si>
    <t xml:space="preserve"> MPDFT1625 </t>
  </si>
  <si>
    <t>Vidro de segurança laminado e temperado incolor 12 mm (6+6), para escada (corte inclinado / modulado do vidro), instalado em guarda-corpo</t>
  </si>
  <si>
    <t xml:space="preserve"> 04.11 </t>
  </si>
  <si>
    <t>LOUÇAS, METAIS, ACESSÓRIOS E PEÇAS DE GRANITO DE ÁREAS MOLHADAS</t>
  </si>
  <si>
    <t xml:space="preserve"> 04.11.01 </t>
  </si>
  <si>
    <t>Louças</t>
  </si>
  <si>
    <t xml:space="preserve"> 04.11.01.1 </t>
  </si>
  <si>
    <t xml:space="preserve"> MPDFT0304 </t>
  </si>
  <si>
    <t>Copia da SINAPI (86904) - Lavatório de semi-encaixe em louça, branco, fixado sobre a bancada. Ref. Linha Monte Carlo L82.17, fab. Deca</t>
  </si>
  <si>
    <t xml:space="preserve"> 04.11.01.2 </t>
  </si>
  <si>
    <t xml:space="preserve"> MPDFT0303 </t>
  </si>
  <si>
    <t>Copia da SINAPI (86903) - Lavatório com coluna suspensa (PCD), branco. Linha Vogue Plus, cód.:L51.17 (lavatório) e cód.: CS1.17 (coluna suspensa), fab. Deca</t>
  </si>
  <si>
    <t xml:space="preserve"> 04.11.01.3 </t>
  </si>
  <si>
    <t xml:space="preserve"> MPDFT0148 </t>
  </si>
  <si>
    <t>Copia da SINAPI (95470) - Bacia sanitária, cor branco gelo, Linha Monte Carlo cód. P.8.17, fab. Deca - inclusive assento PLÁSTICO</t>
  </si>
  <si>
    <t xml:space="preserve"> 04.11.01.4 </t>
  </si>
  <si>
    <t xml:space="preserve"> MPDFT0149 </t>
  </si>
  <si>
    <t>Copia da SINAPI (95471) - Bacia sanitária, Linha Vogue Plus Conforto, cor branco gelo, código P. 510, fabricação Deca - inclusive assento PLÁSTICO</t>
  </si>
  <si>
    <t xml:space="preserve"> 04.11.01.5 </t>
  </si>
  <si>
    <t xml:space="preserve"> MPDFT0261 </t>
  </si>
  <si>
    <t>Copia da Sinapi (100858) - Mictório branco com sifão integrado, cód. M 715.17, fab. Deca - completo</t>
  </si>
  <si>
    <t xml:space="preserve"> 04.11.01.6 </t>
  </si>
  <si>
    <t xml:space="preserve"> MPDFT0263 </t>
  </si>
  <si>
    <t>Copia da SINAPI (86872) - Tanque de louça 40 litros com coluna e acessórios de metal, cor branco gelo GE17, cód. TQ.03 (tanque) e CT25 (coluna), fab. Deca - completo</t>
  </si>
  <si>
    <t xml:space="preserve"> 04.11.02 </t>
  </si>
  <si>
    <t>Metais</t>
  </si>
  <si>
    <t xml:space="preserve"> 04.11.02.1 </t>
  </si>
  <si>
    <t xml:space="preserve"> 100872 </t>
  </si>
  <si>
    <t>BARRA DE APOIO RETA, EM ALUMINIO, COMPRIMENTO 80 CM,  FIXADA NA PAREDE - FORNECIMENTO E INSTALAÇÃO. AF_01/2020</t>
  </si>
  <si>
    <t xml:space="preserve"> 04.11.02.2 </t>
  </si>
  <si>
    <t xml:space="preserve"> 100871 </t>
  </si>
  <si>
    <t>BARRA DE APOIO RETA, EM ALUMINIO, COMPRIMENTO 70 CM,  FIXADA NA PAREDE - FORNECIMENTO E INSTALAÇÃO. AF_01/2020</t>
  </si>
  <si>
    <t xml:space="preserve"> 04.11.02.3 </t>
  </si>
  <si>
    <t xml:space="preserve"> MPDFT1218 </t>
  </si>
  <si>
    <t>Copia da SINAPI (100870) - Barra de apoio tubular reta 40cm, Ø31,75mm e=2mm, em alumínio, acabamento polido, Linha Acessibilidade, fab. Leve Vida</t>
  </si>
  <si>
    <t xml:space="preserve"> 04.11.02.4 </t>
  </si>
  <si>
    <t xml:space="preserve"> MPDFT1217 </t>
  </si>
  <si>
    <t>Copia da SINAPI (100870) - Barra de apoio tubular curva de 30cm para lavatório, Ø31,75mm e=2mm, em alumínio, acabamento polido, Linha Acessibilidade, fab. Leve Vida</t>
  </si>
  <si>
    <t xml:space="preserve"> 04.11.02.5 </t>
  </si>
  <si>
    <t xml:space="preserve"> 100864 </t>
  </si>
  <si>
    <t>BARRA DE APOIO EM "L", EM ACO INOX POLIDO 80 X 80 CM, FIXADA NA PAREDE - FORNECIMENTO E INSTALACAO. AF_01/2020</t>
  </si>
  <si>
    <t xml:space="preserve"> 04.11.02.6 </t>
  </si>
  <si>
    <t xml:space="preserve"> 100860 </t>
  </si>
  <si>
    <t>CHUVEIRO ELÉTRICO COMUM CORPO PLÁSTICO, TIPO DUCHA  FORNECIMENTO E INSTALAÇÃO. AF_01/2020</t>
  </si>
  <si>
    <t xml:space="preserve"> 04.11.02.7 </t>
  </si>
  <si>
    <t xml:space="preserve"> MPDFT0270 </t>
  </si>
  <si>
    <t>Conjunto de metais para lavatório instalado em bancada de granito, inclusive torneira</t>
  </si>
  <si>
    <t>cj</t>
  </si>
  <si>
    <t xml:space="preserve"> 04.11.02.8 </t>
  </si>
  <si>
    <t xml:space="preserve"> MPDFT0260 </t>
  </si>
  <si>
    <t>Conjunto de metais para lavatório com coluna suspensa (PCD), inclusive torneira de mesa com alavanca</t>
  </si>
  <si>
    <t xml:space="preserve"> 04.11.02.9 </t>
  </si>
  <si>
    <t xml:space="preserve"> MPDFT0259 </t>
  </si>
  <si>
    <t>Copia da SINAPI (99635) - Válvula de descarga com acabamento cromado duplo acionamento, antivandalismo, Linha Hidra Duo 1 1/2”, cód. 2545.C.112PRO e 4900.C.DUO.PRO, fab. Deca - inclusive tubo de ligação</t>
  </si>
  <si>
    <t xml:space="preserve"> 04.11.02.10 </t>
  </si>
  <si>
    <t xml:space="preserve"> MPDFT1609 </t>
  </si>
  <si>
    <t>Copia da SBC(190207) - Acabamento cromado duplo acionamento, antivandalismo, Linha Hidra Duo 1 1/2”, cód. 2545.C.112PRO e 4900.C.DUO.PRO, fab. Deca</t>
  </si>
  <si>
    <t xml:space="preserve"> 04.11.02.11 </t>
  </si>
  <si>
    <t xml:space="preserve"> MPDFT0919 </t>
  </si>
  <si>
    <t>Cópia da AGETOP CIVIL (081760) - Grelha quadrada para ralo 10x10cm, em aço inox AISI 304, ref. 94535002, fab. Tramontina</t>
  </si>
  <si>
    <t xml:space="preserve"> 04.11.02.12 </t>
  </si>
  <si>
    <t xml:space="preserve"> MPDFT0920 </t>
  </si>
  <si>
    <t>Cópia da AGETOP CIVIL (081761) - Grelha quadrada para ralo 15x15cm, em aço inox AISI 304, ref. 94535103, fab. Tramontina</t>
  </si>
  <si>
    <t xml:space="preserve"> 04.11.02.13 </t>
  </si>
  <si>
    <t xml:space="preserve"> MPDFT0138 </t>
  </si>
  <si>
    <t>Copia da SINAPI (86914) - Torneira de parede uso geral com arejador, metálica com acabamento cromado, Linha Standard, cód. 1154.C39, fab. Deca</t>
  </si>
  <si>
    <t xml:space="preserve"> 04.11.02.14 </t>
  </si>
  <si>
    <t xml:space="preserve"> MPDFT0357 </t>
  </si>
  <si>
    <t>Conjunto de metais para pia com cuba inox, inclusive torneira</t>
  </si>
  <si>
    <t xml:space="preserve"> 04.11.02.15 </t>
  </si>
  <si>
    <t xml:space="preserve"> MPDFT0356 </t>
  </si>
  <si>
    <t>Copia da SINAPI (86900) - Cuba de aço inox, DM 34x56x17 cm, linha Prime, mod. Retangular BL, ref. 94024206, fab. Tramontina, inclusive furo e colagem</t>
  </si>
  <si>
    <t xml:space="preserve"> 04.11.02.16 </t>
  </si>
  <si>
    <t xml:space="preserve"> 100875 </t>
  </si>
  <si>
    <t>BANCO ARTICULADO, EM ACO INOX, PARA PCD, FIXADO NA PAREDE - FORNECIMENTO E INSTALAÇÃO. AF_01/2020</t>
  </si>
  <si>
    <t xml:space="preserve"> 04.11.02.17 </t>
  </si>
  <si>
    <t xml:space="preserve"> MPDFT1630 </t>
  </si>
  <si>
    <t>Cópia da AGETOP CIVIL (081786) - Tampa hermética DN 150mm em aço inox, para caixa sifonada, incluindo anel de borracha</t>
  </si>
  <si>
    <t xml:space="preserve"> 04.11.03 </t>
  </si>
  <si>
    <t>Acessórios</t>
  </si>
  <si>
    <t xml:space="preserve"> 04.11.03.1 </t>
  </si>
  <si>
    <t xml:space="preserve"> MPDFT0912 </t>
  </si>
  <si>
    <t>Copia da SBC (190085) - Cabide para divisória, em inox escovado, linha Alcoplac Normatizado, Fab. Neocom</t>
  </si>
  <si>
    <t xml:space="preserve"> 04.11.03.2 </t>
  </si>
  <si>
    <t xml:space="preserve"> MPDFT0874 </t>
  </si>
  <si>
    <t>Cópia da SBC (062048) - Campainha de sinalização de emergência com acionador e sinaleira de porta para PCD - GRA branco.</t>
  </si>
  <si>
    <t xml:space="preserve"> 04.11.04 </t>
  </si>
  <si>
    <t>Peças de granito</t>
  </si>
  <si>
    <t xml:space="preserve"> 04.11.04.1 </t>
  </si>
  <si>
    <t xml:space="preserve"> MPDFT0908 </t>
  </si>
  <si>
    <t>Copia da SINAPI (86895) - Bancada para lavatório em granito Branco Itaúnas, largura 0,30m, com saia e rodabanca, inclusive mão francesa</t>
  </si>
  <si>
    <t xml:space="preserve"> 04.11.04.2 </t>
  </si>
  <si>
    <t xml:space="preserve"> MPDFT1610 </t>
  </si>
  <si>
    <t>Copia da SINAPI (86895) - Mão de obra para instalação de bancada para lavatório em granito, largura 0,30m, com saia e rodabanca, inclusive massas e impermeabilização</t>
  </si>
  <si>
    <t xml:space="preserve"> 04.11.04.3 </t>
  </si>
  <si>
    <t xml:space="preserve"> MPDFT0272 </t>
  </si>
  <si>
    <t>Copia da SINAPI (86895) - Mão de obra para instalação de prateleira ou banco em granito, L=0,30m, inclusive massas e impermeabilização</t>
  </si>
  <si>
    <t xml:space="preserve"> 04.11.04.4 </t>
  </si>
  <si>
    <t xml:space="preserve"> MPDFT1621 </t>
  </si>
  <si>
    <t>Copia da SINAPI (86895) -  Mão de obra para instalação de bancada para copa/ refeitório em granito, largura 0,55m, com saia e rodabanca, inclusive massas e impermeabilização</t>
  </si>
  <si>
    <t xml:space="preserve"> 04.11.04.5 </t>
  </si>
  <si>
    <t xml:space="preserve"> 100861 </t>
  </si>
  <si>
    <t>SUPORTE MÃO FRANCESA EM AÇO, ABAS IGUAIS 30 CM, CAPACIDADE MINIMA 60 KG, BRANCO - FORNECIMENTO E INSTALAÇÃO. AF_01/2020</t>
  </si>
  <si>
    <t xml:space="preserve"> 99811 </t>
  </si>
  <si>
    <t>LIMPEZA DE CONTRAPISO COM VASSOURA A SECO. AF_04/2019</t>
  </si>
  <si>
    <t xml:space="preserve"> 99806 </t>
  </si>
  <si>
    <t>LIMPEZA DE REVESTIMENTO CERÂMICO EM PAREDE COM PANO ÚMIDO AF_04/2019</t>
  </si>
  <si>
    <t xml:space="preserve"> 05.01.4 </t>
  </si>
  <si>
    <t xml:space="preserve"> MPDFT1619 </t>
  </si>
  <si>
    <t xml:space="preserve"> 05.01.5 </t>
  </si>
  <si>
    <t xml:space="preserve"> 99825 </t>
  </si>
  <si>
    <t>LIMPEZA DE PORTA DE VIDRO COM CAIXILHO EM AÇO/ ALUMÍNIO/ PVC. AF_04/2019</t>
  </si>
  <si>
    <t xml:space="preserve"> 05.01.6 </t>
  </si>
  <si>
    <t xml:space="preserve"> 99818 </t>
  </si>
  <si>
    <t>LIMPEZA DE BACIA SANITÁRIA, BIDÊ OU MICTÓRIO EM LOUÇA, INCLUSIVE METAIS CORRESPONDENTES. AF_04/2019</t>
  </si>
  <si>
    <t xml:space="preserve"> 05.01.7 </t>
  </si>
  <si>
    <t xml:space="preserve"> 99817 </t>
  </si>
  <si>
    <t>LIMPEZA DE LAVATÓRIO DE LOUÇA COM BANCADA DE PEDRA, INCLUSIVE METAIS CORRESPONDENTES. AF_04/2019</t>
  </si>
  <si>
    <t xml:space="preserve"> 05.01.8 </t>
  </si>
  <si>
    <t xml:space="preserve"> 99815 </t>
  </si>
  <si>
    <t>LIMPEZA DE PIA INOX COM BANCADA DE PEDRA, INCLUSIVE METAIS CORRESPONDENTES. AF_04/2019</t>
  </si>
  <si>
    <t xml:space="preserve"> 09.01 </t>
  </si>
  <si>
    <t>ÁGUA FRIA</t>
  </si>
  <si>
    <t xml:space="preserve"> 09.01.01 </t>
  </si>
  <si>
    <t>Tubos e conexões em PVC rígido</t>
  </si>
  <si>
    <t xml:space="preserve"> 09.01.01.1 </t>
  </si>
  <si>
    <t xml:space="preserve"> MPDFT0513 </t>
  </si>
  <si>
    <t>Cópia da Sinapi (91788) - (Composição representativa) do serviço de instalação de tubos de PVC, soldável, água fria, DN 60mm (instalado em prumada), inclusive conexões, cortes e fixações, para prédios.</t>
  </si>
  <si>
    <t xml:space="preserve"> 09.01.01.2 </t>
  </si>
  <si>
    <t xml:space="preserve"> 91788 </t>
  </si>
  <si>
    <t>(COMPOSIÇÃO REPRESENTATIVA) DO SERVIÇO DE INSTALAÇÃO DE TUBOS DE PVC, SOLDÁVEL, ÁGUA FRIA, DN 50 MM (INSTALADO EM PRUMADA), INCLUSIVE CONEXÕES, CORTES E FIXAÇÕES, PARA PRÉDIOS. AF_10/2015</t>
  </si>
  <si>
    <t xml:space="preserve"> 09.01.01.3 </t>
  </si>
  <si>
    <t xml:space="preserve"> 91786 </t>
  </si>
  <si>
    <t>(COMPOSIÇÃO REPRESENTATIVA) DO SERVIÇO DE INSTALAÇÃO TUBOS DE PVC, SOLDÁVEL, ÁGUA FRIA, DN 32 MM (INSTALADO EM RAMAL, SUB-RAMAL, RAMAL DE DISTRIBUIÇÃO OU PRUMADA), INCLUSIVE CONEXÕES, CORTES E FIXAÇÕES, PARA PRÉDIOS. AF_10/2015</t>
  </si>
  <si>
    <t xml:space="preserve"> 09.01.01.4 </t>
  </si>
  <si>
    <t xml:space="preserve"> 91785 </t>
  </si>
  <si>
    <t>(COMPOSIÇÃO REPRESENTATIVA) DO SERVIÇO DE INSTALAÇÃO DE TUBOS DE PVC, SOLDÁVEL, ÁGUA FRIA, DN 25 MM (INSTALADO EM RAMAL, SUB-RAMAL, RAMAL DE DISTRIBUIÇÃO OU PRUMADA), INCLUSIVE CONEXÕES, CORTES E FIXAÇÕES, PARA PRÉDIOS. AF_10/2015</t>
  </si>
  <si>
    <t xml:space="preserve"> 09.01.04 </t>
  </si>
  <si>
    <t>Válvulas e registros</t>
  </si>
  <si>
    <t xml:space="preserve"> 09.01.04.1 </t>
  </si>
  <si>
    <t xml:space="preserve"> MPDFT1615 </t>
  </si>
  <si>
    <t>Cópia da Cpos (44.20.150) - Acabamento de metal cromado para registro pequeno, de parede, Deca Linha Flex Plus, 4916.C21.PQ (PcD)</t>
  </si>
  <si>
    <t xml:space="preserve"> 09.01.04.2 </t>
  </si>
  <si>
    <t xml:space="preserve"> MPDFT1614 </t>
  </si>
  <si>
    <t>Cópia da Cpos (44.20.150) - Acabamento de metal cromado para registro grande, Deca Linha Flex 4900.C20.GD</t>
  </si>
  <si>
    <t xml:space="preserve"> 09.01.04.3 </t>
  </si>
  <si>
    <t xml:space="preserve"> MPDFT1613 </t>
  </si>
  <si>
    <t>Cópia da Cpos (44.20.150) - Acabamento de metal cromado para registro pequeno, de parede, Deca Linha Flex, 4900.C20.PQ</t>
  </si>
  <si>
    <t xml:space="preserve"> 09.01.04.4 </t>
  </si>
  <si>
    <t xml:space="preserve"> 94498 </t>
  </si>
  <si>
    <t>REGISTRO DE GAVETA BRUTO, LATÃO, ROSCÁVEL, 2" - FORNECIMENTO E INSTALAÇÃO. AF_08/2021</t>
  </si>
  <si>
    <t xml:space="preserve"> 09.01.04.5 </t>
  </si>
  <si>
    <t xml:space="preserve"> 94794 </t>
  </si>
  <si>
    <t>REGISTRO DE GAVETA BRUTO, LATÃO, ROSCÁVEL, 1 1/2, COM ACABAMENTO E CANOPLA CROMADOS, INSTALADO EM RESERVAÇÃO DE ÁGUA DE EDIFICAÇÃO QUE POSSUA RESERVATÓRIO DE FIBRA/FIBROCIMENTO  FORNECIMENTO E INSTALAÇÃO. AF_06/2016</t>
  </si>
  <si>
    <t xml:space="preserve"> 09.01.04.6 </t>
  </si>
  <si>
    <t xml:space="preserve"> 94792 </t>
  </si>
  <si>
    <t>REGISTRO DE GAVETA BRUTO, LATÃO, ROSCÁVEL, 1, COM ACABAMENTO E CANOPLA CROMADOS, INSTALADO EM RESERVAÇÃO DE ÁGUA DE EDIFICAÇÃO QUE POSSUA RESERVATÓRIO DE FIBRA/FIBROCIMENTO  FORNECIMENTO E INSTALAÇÃO. AF_06/2016</t>
  </si>
  <si>
    <t xml:space="preserve"> 09.01.04.7 </t>
  </si>
  <si>
    <t xml:space="preserve"> 89987 </t>
  </si>
  <si>
    <t>REGISTRO DE GAVETA BRUTO, LATÃO, ROSCÁVEL, 3/4", COM ACABAMENTO E CANOPLA CROMADOS. FORNECIDO E INSTALADO EM RAMAL DE ÁGUA. AF_12/2014</t>
  </si>
  <si>
    <t xml:space="preserve"> 09.04 </t>
  </si>
  <si>
    <t>ESGOTO SANITÁRIO</t>
  </si>
  <si>
    <t xml:space="preserve"> 09.04.01 </t>
  </si>
  <si>
    <t xml:space="preserve"> 09.04.01.1 </t>
  </si>
  <si>
    <t xml:space="preserve"> 91795 </t>
  </si>
  <si>
    <t>(COMPOSIÇÃO REPRESENTATIVA) DO SERVIÇO DE INST. TUBO PVC, SÉRIE N, ESGOTO PREDIAL, 100 MM (INST. RAMAL DESCARGA, RAMAL DE ESG. SANIT., PRUMADA ESG. SANIT., VENTILAÇÃO OU SUB-COLETOR AÉREO), INCL. CONEXÕES E CORTES, FIXAÇÕES, P/ PRÉDIOS. AF_10/2015</t>
  </si>
  <si>
    <t xml:space="preserve"> 09.04.01.2 </t>
  </si>
  <si>
    <t xml:space="preserve"> 91794 </t>
  </si>
  <si>
    <t>(COMPOSIÇÃO REPRESENTATIVA) DO SERVIÇO DE INST. TUBO PVC, SÉRIE N, ESGOTO PREDIAL, DN 75 MM, (INST. EM RAMAL DE DESCARGA, RAMAL DE ESG. SANITÁRIO, PRUMADA DE ESG. SANITÁRIO OU VENTILAÇÃO), INCL. CONEXÕES, CORTES E FIXAÇÕES, P/ PRÉDIOS. AF_10/2015</t>
  </si>
  <si>
    <t xml:space="preserve"> 09.04.01.3 </t>
  </si>
  <si>
    <t xml:space="preserve"> 91792 </t>
  </si>
  <si>
    <t>(COMPOSIÇÃO REPRESENTATIVA) DO SERVIÇO DE INSTALAÇÃO DE TUBO DE PVC, SÉRIE NORMAL, ESGOTO PREDIAL, DN 40 MM (INSTALADO EM RAMAL DE DESCARGA OU RAMAL DE ESGOTO SANITÁRIO), INCLUSIVE CONEXÕES, CORTES E FIXAÇÕES, PARA PRÉDIOS. AF_10/2015</t>
  </si>
  <si>
    <t xml:space="preserve"> 09.04.05 </t>
  </si>
  <si>
    <t>Caixas e ralos</t>
  </si>
  <si>
    <t xml:space="preserve"> 09.04.05.1 </t>
  </si>
  <si>
    <t xml:space="preserve"> 89708 </t>
  </si>
  <si>
    <t>CAIXA SIFONADA, PVC, DN 150 X 185 X 75 MM, JUNTA ELÁSTICA, FORNECIDA E INSTALADA EM RAMAL DE DESCARGA OU EM RAMAL DE ESGOTO SANITÁRIO. AF_12/2014</t>
  </si>
  <si>
    <t xml:space="preserve"> 09.04.05.2 </t>
  </si>
  <si>
    <t xml:space="preserve"> MPDFT0238 </t>
  </si>
  <si>
    <t>Copia da SINAPI (89708) - Caixa sifonada, PVC, DN 150x185x75mm, incluindo tampa hermética em aço inox - fornecimento e instalação</t>
  </si>
  <si>
    <t xml:space="preserve"> 09.06 </t>
  </si>
  <si>
    <t xml:space="preserve"> 09.06.1 </t>
  </si>
  <si>
    <t xml:space="preserve"> MPDFT1631 </t>
  </si>
  <si>
    <t>Copia da SBC (023361) - Execução de visita em forro de gesso, DM 30 x 30cm, inclusive acabamento em perfis de alumínio na cor branca</t>
  </si>
  <si>
    <t xml:space="preserve"> 09.06.2 </t>
  </si>
  <si>
    <t xml:space="preserve"> MPDFT0109 </t>
  </si>
  <si>
    <t>Copia da CPOS (04.30.060) - Remoção de tubulação hidráulica em geral, incluindo conexões, caixas e ralos</t>
  </si>
  <si>
    <t xml:space="preserve"> 09.06.3 </t>
  </si>
  <si>
    <t xml:space="preserve"> 91180 </t>
  </si>
  <si>
    <t>FIXAÇÃO DE TUBOS HORIZONTAIS DE PVC, CPVC OU COBRE DIÂMETROS MAIORES QUE 40 MM E MENORES OU IGUAIS A 75 MM COM ABRAÇADEIRA METÁLICA RÍGIDA TIPO D 1 1/2, FIXADA DIRETAMENTE NA LAJE. AF_05/2015</t>
  </si>
  <si>
    <t xml:space="preserve"> 09.06.4 </t>
  </si>
  <si>
    <t xml:space="preserve"> 97114 </t>
  </si>
  <si>
    <t>EXECUÇÃO DE JUNTAS DE CONTRAÇÃO PARA PAVIMENTOS DE CONCRETO. AF_11/2017</t>
  </si>
  <si>
    <t xml:space="preserve"> 10.01.01 </t>
  </si>
  <si>
    <t>Quadros elétricos</t>
  </si>
  <si>
    <t xml:space="preserve"> 10.01.01.1 </t>
  </si>
  <si>
    <t xml:space="preserve"> MPDFT0927 </t>
  </si>
  <si>
    <t>Quadro QT-N-SS - PJDIJ e PJSA</t>
  </si>
  <si>
    <t xml:space="preserve"> 10.01.01.2 </t>
  </si>
  <si>
    <t xml:space="preserve"> MPDFT0925 </t>
  </si>
  <si>
    <t>Cópia da CPOS (37.25.090) - Disjuntor tripolar caixa moldada 63A 50kA/380V Schneider LV429006+LV429032</t>
  </si>
  <si>
    <t>Sistemas de iluminação</t>
  </si>
  <si>
    <t xml:space="preserve"> 10.01.03.1 </t>
  </si>
  <si>
    <t xml:space="preserve"> 92023 </t>
  </si>
  <si>
    <t>INTERRUPTOR SIMPLES (1 MÓDULO) COM 1 TOMADA DE EMBUTIR 2P+T 10 A,  INCLUINDO SUPORTE E PLACA - FORNECIMENTO E INSTALAÇÃO. AF_12/2015</t>
  </si>
  <si>
    <t xml:space="preserve"> 10.01.03.2 </t>
  </si>
  <si>
    <t xml:space="preserve"> 91953 </t>
  </si>
  <si>
    <t>INTERRUPTOR SIMPLES (1 MÓDULO), 10A/250V, INCLUINDO SUPORTE E PLACA - FORNECIMENTO E INSTALAÇÃO. AF_12/2015</t>
  </si>
  <si>
    <t xml:space="preserve"> 10.01.03.3 </t>
  </si>
  <si>
    <t xml:space="preserve"> MPDFT0873 </t>
  </si>
  <si>
    <t>Luminária circular de embutir, com difusor translúcido recuado, refletor multifacetado em alumínio anodizado  alto brilho LED EF45-E12000840, cor alumínio - Lumicenter LED Solution</t>
  </si>
  <si>
    <t xml:space="preserve"> 10.01.04 </t>
  </si>
  <si>
    <t>Sistemas de tomadas</t>
  </si>
  <si>
    <t xml:space="preserve"> 10.01.04.1 </t>
  </si>
  <si>
    <t xml:space="preserve"> MPDFT0359 </t>
  </si>
  <si>
    <t>Copia da CPOS (69.03.310) - Ponto de tomada no piso para equipamento de rede (PTER) = 1 ponto de tomada simples normal + 1 ponto de rede simples</t>
  </si>
  <si>
    <t xml:space="preserve"> 10.01.04.2 </t>
  </si>
  <si>
    <t xml:space="preserve"> MPDFT0358 </t>
  </si>
  <si>
    <t>Copia da CPOS (69.03.310) - Ponto de tomada no piso para estação de trabalho (PTET)= 1 ponto de tomada duplo essencial + 1 ponto de tomada simples normal + 1 ponto de rede duplo</t>
  </si>
  <si>
    <t xml:space="preserve"> 10.01.04.3 </t>
  </si>
  <si>
    <t xml:space="preserve"> MPDFT0872 </t>
  </si>
  <si>
    <t>Copia da CPOS (69.03.310) - Ponto de tomada no piso elevado = 1 ponto de tomada simples normal</t>
  </si>
  <si>
    <t xml:space="preserve"> 10.01.04.4 </t>
  </si>
  <si>
    <t xml:space="preserve"> MPDFT0362 </t>
  </si>
  <si>
    <t>Ponto de tomada simples (PTS) média</t>
  </si>
  <si>
    <t xml:space="preserve"> 10.01.04.5 </t>
  </si>
  <si>
    <t xml:space="preserve"> MPDFT0366 </t>
  </si>
  <si>
    <t>Ponto de tomada de potência (PTP) alta</t>
  </si>
  <si>
    <t xml:space="preserve"> 10.01.05 </t>
  </si>
  <si>
    <t>Condutores elétricos</t>
  </si>
  <si>
    <t xml:space="preserve"> 10.01.05.1 </t>
  </si>
  <si>
    <t xml:space="preserve"> 91928 </t>
  </si>
  <si>
    <t>CABO DE COBRE FLEXÍVEL ISOLADO, 4 MM², ANTI-CHAMA 450/750 V, PARA CIRCUITOS TERMINAIS - FORNECIMENTO E INSTALAÇÃO. AF_12/2015</t>
  </si>
  <si>
    <t xml:space="preserve"> 10.01.05.2 </t>
  </si>
  <si>
    <t xml:space="preserve"> 91930 </t>
  </si>
  <si>
    <t>CABO DE COBRE FLEXÍVEL ISOLADO, 6 MM², ANTI-CHAMA 450/750 V, PARA CIRCUITOS TERMINAIS - FORNECIMENTO E INSTALAÇÃO. AF_12/2015</t>
  </si>
  <si>
    <t xml:space="preserve"> 10.01.05.3 </t>
  </si>
  <si>
    <t xml:space="preserve"> 92979 </t>
  </si>
  <si>
    <t>CABO DE COBRE FLEXÍVEL ISOLADO, 10 MM², ANTI-CHAMA 450/750 V, PARA DISTRIBUIÇÃO - FORNECIMENTO E INSTALAÇÃO. AF_12/2015</t>
  </si>
  <si>
    <t xml:space="preserve"> 10.09 </t>
  </si>
  <si>
    <t>CONDUTOS</t>
  </si>
  <si>
    <t xml:space="preserve"> 10.09.01 </t>
  </si>
  <si>
    <t>Eletrodutos</t>
  </si>
  <si>
    <t xml:space="preserve"> 10.09.01.1 </t>
  </si>
  <si>
    <t xml:space="preserve"> 95731 </t>
  </si>
  <si>
    <t>ELETRODUTO RÍGIDO SOLDÁVEL, PVC, DN 32 MM (1), APARENTE, INSTALADO EM PAREDE - FORNECIMENTO E INSTALAÇÃO. AF_11/2016_P</t>
  </si>
  <si>
    <t xml:space="preserve"> 10.09.01.2 </t>
  </si>
  <si>
    <t xml:space="preserve"> MPDFT0352 </t>
  </si>
  <si>
    <t>Copia da SINAPI (95727) - Eletroduto rígido soldável, PVC cor cinza, dn 25mm (3/4”), aparente, instalado em teto – fornecimento e instalação</t>
  </si>
  <si>
    <t xml:space="preserve"> 10.09.01.3 </t>
  </si>
  <si>
    <t xml:space="preserve"> 95809 </t>
  </si>
  <si>
    <t>CONDULETE DE PVC, TIPO LL, PARA ELETRODUTO DE PVC SOLDÁVEL DN 32 MM (1</t>
  </si>
  <si>
    <t xml:space="preserve"> 10.09.01.4 </t>
  </si>
  <si>
    <t xml:space="preserve"> 95805 </t>
  </si>
  <si>
    <t>CONDULETE DE PVC, TIPO B, PARA ELETRODUTO DE PVC SOLDÁVEL DN 25 MM (3/4</t>
  </si>
  <si>
    <t xml:space="preserve"> 10.09.05 </t>
  </si>
  <si>
    <t>Caixa de embutir em alvenaria</t>
  </si>
  <si>
    <t xml:space="preserve"> 10.09.05.1 </t>
  </si>
  <si>
    <t xml:space="preserve"> 91940 </t>
  </si>
  <si>
    <t>CAIXA RETANGULAR 4" X 2" MÉDIA (1,30 M DO PISO), PVC, INSTALADA EM PAREDE - FORNECIMENTO E INSTALAÇÃO. AF_12/2015</t>
  </si>
  <si>
    <t xml:space="preserve"> 11 </t>
  </si>
  <si>
    <t xml:space="preserve"> 11.02 </t>
  </si>
  <si>
    <t>AR CONDICIONADO E VENTILAÇÃO</t>
  </si>
  <si>
    <t xml:space="preserve"> 11.02.01 </t>
  </si>
  <si>
    <t>Ar condicionado central</t>
  </si>
  <si>
    <t xml:space="preserve"> 11.02.01.03 </t>
  </si>
  <si>
    <t>Rede de dutos e acessórios</t>
  </si>
  <si>
    <t xml:space="preserve"> 11.02.01.03.1 </t>
  </si>
  <si>
    <t xml:space="preserve"> MPDFT0880 </t>
  </si>
  <si>
    <t>Cópia da CPOS (61.10.574) - G1 - Grelha de exaustão, dimensões 225x125mm,  aletas fixas e horizontais, fabricada com perfis de alumínio extrudado, anodizado, na cor natural, incluindo registro de lâminas opostas e dupla deflexão. Modelo de referência: TROX AR/AG</t>
  </si>
  <si>
    <t xml:space="preserve"> 11.02.01.03.2 </t>
  </si>
  <si>
    <t xml:space="preserve"> MPDFT0879 </t>
  </si>
  <si>
    <t>Cópia da CPOS (61.10.574) - G2 - Grelha de exaustão, dimensões 225x225mm,  aletas fixas e horizontais, fabricada com perfis de alumínio extrudado, anodizado, na cor natural, incluindo registro de lâminas opostas e dupla deflexão. Modelo de referência: TROX AR/AG</t>
  </si>
  <si>
    <t xml:space="preserve"> 11.02.01.03.3 </t>
  </si>
  <si>
    <t xml:space="preserve"> MPDFT0881 </t>
  </si>
  <si>
    <t>Cópia da SBC (073893) - G3 - Grelha de exaustão de plástico para duto flexível diâmetro 100mm, com lâminas inclinadas. Modelo de referência: Soler&amp;Palau OTAM GR-100 ou similar equivalente.</t>
  </si>
  <si>
    <t xml:space="preserve"> 11.02.01.03.4 </t>
  </si>
  <si>
    <t xml:space="preserve"> MPDFT0883 </t>
  </si>
  <si>
    <t>Ventilador helicocentrífugo com isolamento fono-absorvente, construído em material plástico, desmontável, motor regulável 60 Hz, 220V, potência 37W, rotação 2540rpm, vazão em descarga livre 265m³/h, nível de pressão sonora 27 dB(A), diâmetro do duto 100mm, peso 5,4kg, incluindo comporta anti-retorno, acoplamento para duto retangular, damper regulador de vazão, flanges e juntas de borrachas (admissão e saída) e suporte para instalação no entreforro. Modelo de referência: Soler&amp;Palau OTAM TD-250/100 Silent + MCA+MAR</t>
  </si>
  <si>
    <t xml:space="preserve"> 11.02.01.03.5 </t>
  </si>
  <si>
    <t xml:space="preserve"> MPDFT0886 </t>
  </si>
  <si>
    <t>Cópia da SBC (070473) - Duto flexível #100 para ventilação ou exaustão, fabricado em alumínio e poliéster com espiral de arame de aço bronzeado, anticorrosivo e indeformável.  Modelo de referência: Multivac Aludec 60 CO2</t>
  </si>
  <si>
    <t xml:space="preserve"> 11.02.01.03.6 </t>
  </si>
  <si>
    <t xml:space="preserve"> MPDFT0885 </t>
  </si>
  <si>
    <t>Cópia da SBC (070473) - Duto flexível #250 para ventilação ou exaustão, fabricado em alumínio e poliéster com espiral de arame de aço bronzeado, anticorrosivo e indeformável.  Modelo de referência: Multivac Aludec 60 CO2</t>
  </si>
  <si>
    <t xml:space="preserve"> 11.02.01.03.7 </t>
  </si>
  <si>
    <t xml:space="preserve"> MPDFT0060 </t>
  </si>
  <si>
    <t>Dutos de ar condicionado (ar exterior, retorno e exaustão) em espuma rígida de poliuretano com revestimento em alumínio nas superfícies internas e externas, nas dimensões internas indicadas em projeto, painéis com densidade de 42kg/m³, espessura 20mm, construído conforme orientação do fabricante, incluindo visitas pré-fabricadas (portas de inspeção) a cada 7 metros de trecho reto ou após curvas, perfis de união, baioneta, canto de reforço, canto de acabamento, perfis, barras de reforço, colarinhos, cola adesiva, massa de vedação, etc., com utilização das ferramentas bancada, facas especiais, punhos, marcadores de fita, caneta de nylon, aplicador de fita, alicate de bico, esquadro, estilete, martela de borracha, esquadros, vincadeira, compasso, cortador de colarinho, régua, etc. Modelo de referência:  Multivac MPU ou similar equivalente.</t>
  </si>
  <si>
    <t>Construções Provisórias</t>
  </si>
  <si>
    <t>Depósitos</t>
  </si>
  <si>
    <t>SERVIÇOS TÉCNICOS-PROFISSIONAIS</t>
  </si>
</sst>
</file>

<file path=xl/styles.xml><?xml version="1.0" encoding="utf-8"?>
<styleSheet xmlns="http://schemas.openxmlformats.org/spreadsheetml/2006/main">
  <numFmts count="6">
    <numFmt numFmtId="164" formatCode="d/m/yyyy"/>
    <numFmt numFmtId="165" formatCode="#,##0.00\ %"/>
    <numFmt numFmtId="166" formatCode="_-* #,##0.00_-;\-* #,##0.00_-;_-* \-??_-;_-@_-"/>
    <numFmt numFmtId="167" formatCode="#,##0.0000000"/>
    <numFmt numFmtId="168" formatCode="0.0000"/>
    <numFmt numFmtId="169" formatCode="#,##0.0000"/>
  </numFmts>
  <fonts count="40">
    <font>
      <sz val="11"/>
      <name val="Arial"/>
      <family val="1"/>
      <charset val="1"/>
    </font>
    <font>
      <sz val="10"/>
      <name val="Tahoma"/>
      <family val="2"/>
      <charset val="1"/>
    </font>
    <font>
      <sz val="8"/>
      <name val="Arial"/>
      <family val="2"/>
      <charset val="1"/>
    </font>
    <font>
      <b/>
      <sz val="8"/>
      <name val="Arial"/>
      <family val="2"/>
      <charset val="1"/>
    </font>
    <font>
      <b/>
      <sz val="11"/>
      <name val="Arial"/>
      <family val="1"/>
      <charset val="1"/>
    </font>
    <font>
      <b/>
      <sz val="10"/>
      <name val="Arial"/>
      <family val="1"/>
      <charset val="1"/>
    </font>
    <font>
      <b/>
      <sz val="8"/>
      <color indexed="55"/>
      <name val="Arial"/>
      <family val="1"/>
      <charset val="1"/>
    </font>
    <font>
      <b/>
      <sz val="11"/>
      <name val="Arial"/>
      <family val="2"/>
      <charset val="1"/>
    </font>
    <font>
      <b/>
      <sz val="8"/>
      <color indexed="55"/>
      <name val="Arial"/>
      <family val="2"/>
      <charset val="1"/>
    </font>
    <font>
      <sz val="8"/>
      <color indexed="55"/>
      <name val="Arial"/>
      <family val="2"/>
      <charset val="1"/>
    </font>
    <font>
      <b/>
      <sz val="8"/>
      <name val="Arial"/>
      <family val="1"/>
      <charset val="1"/>
    </font>
    <font>
      <sz val="8"/>
      <name val="Arial"/>
      <family val="1"/>
      <charset val="1"/>
    </font>
    <font>
      <b/>
      <sz val="11"/>
      <color indexed="55"/>
      <name val="Arial"/>
      <family val="2"/>
      <charset val="1"/>
    </font>
    <font>
      <sz val="11"/>
      <name val="Arial"/>
      <family val="1"/>
      <charset val="1"/>
    </font>
    <font>
      <b/>
      <sz val="10"/>
      <name val="Arial"/>
      <family val="1"/>
    </font>
    <font>
      <b/>
      <sz val="8"/>
      <color indexed="55"/>
      <name val="Arial"/>
      <family val="1"/>
    </font>
    <font>
      <sz val="8"/>
      <color indexed="55"/>
      <name val="Arial"/>
      <family val="1"/>
    </font>
    <font>
      <b/>
      <sz val="8"/>
      <name val="Arial"/>
      <family val="1"/>
    </font>
    <font>
      <sz val="11"/>
      <name val="Arial"/>
      <family val="1"/>
    </font>
    <font>
      <sz val="8"/>
      <name val="Arial"/>
      <family val="1"/>
    </font>
    <font>
      <b/>
      <sz val="8"/>
      <name val="Arial"/>
      <family val="2"/>
    </font>
    <font>
      <b/>
      <sz val="8"/>
      <color indexed="55"/>
      <name val="Arial"/>
      <family val="2"/>
    </font>
    <font>
      <b/>
      <sz val="10"/>
      <name val="Arial"/>
      <family val="2"/>
      <charset val="1"/>
    </font>
    <font>
      <sz val="8"/>
      <color indexed="55"/>
      <name val="Arial"/>
      <family val="1"/>
      <charset val="1"/>
    </font>
    <font>
      <b/>
      <i/>
      <sz val="8"/>
      <name val="Arial"/>
      <family val="1"/>
      <charset val="1"/>
    </font>
    <font>
      <b/>
      <i/>
      <sz val="8"/>
      <name val="Arial"/>
      <family val="2"/>
      <charset val="1"/>
    </font>
    <font>
      <i/>
      <sz val="8"/>
      <name val="Arial"/>
      <family val="2"/>
      <charset val="1"/>
    </font>
    <font>
      <b/>
      <i/>
      <sz val="8"/>
      <color indexed="55"/>
      <name val="Arial"/>
      <family val="2"/>
    </font>
    <font>
      <i/>
      <sz val="8"/>
      <color indexed="55"/>
      <name val="Arial"/>
      <family val="2"/>
    </font>
    <font>
      <sz val="8"/>
      <color indexed="55"/>
      <name val="Arial"/>
      <family val="2"/>
    </font>
    <font>
      <b/>
      <sz val="8"/>
      <color indexed="45"/>
      <name val="Arial"/>
      <family val="2"/>
      <charset val="1"/>
    </font>
    <font>
      <sz val="10"/>
      <name val="Arial"/>
      <family val="2"/>
      <charset val="1"/>
    </font>
    <font>
      <b/>
      <u/>
      <sz val="8"/>
      <color indexed="45"/>
      <name val="Arial"/>
      <family val="2"/>
      <charset val="1"/>
    </font>
    <font>
      <sz val="4"/>
      <name val="Arial"/>
      <family val="2"/>
      <charset val="1"/>
    </font>
    <font>
      <sz val="8"/>
      <name val="Arial"/>
      <family val="2"/>
    </font>
    <font>
      <sz val="10"/>
      <name val="Arial"/>
      <family val="2"/>
    </font>
    <font>
      <b/>
      <sz val="11"/>
      <name val="Arial"/>
      <family val="2"/>
    </font>
    <font>
      <b/>
      <sz val="11"/>
      <name val="Arial"/>
      <family val="1"/>
    </font>
    <font>
      <sz val="10"/>
      <name val="Arial"/>
      <family val="1"/>
    </font>
    <font>
      <sz val="10"/>
      <name val="Calibri"/>
      <family val="2"/>
    </font>
  </fonts>
  <fills count="16">
    <fill>
      <patternFill patternType="none"/>
    </fill>
    <fill>
      <patternFill patternType="gray125"/>
    </fill>
    <fill>
      <patternFill patternType="solid">
        <fgColor indexed="21"/>
      </patternFill>
    </fill>
    <fill>
      <patternFill patternType="solid">
        <fgColor indexed="18"/>
      </patternFill>
    </fill>
    <fill>
      <patternFill patternType="solid">
        <fgColor indexed="18"/>
        <bgColor indexed="18"/>
      </patternFill>
    </fill>
    <fill>
      <patternFill patternType="solid">
        <fgColor indexed="36"/>
        <bgColor indexed="39"/>
      </patternFill>
    </fill>
    <fill>
      <patternFill patternType="solid">
        <fgColor indexed="26"/>
        <bgColor indexed="26"/>
      </patternFill>
    </fill>
    <fill>
      <patternFill patternType="solid">
        <fgColor indexed="39"/>
        <bgColor indexed="36"/>
      </patternFill>
    </fill>
    <fill>
      <patternFill patternType="solid">
        <fgColor indexed="33"/>
        <bgColor indexed="19"/>
      </patternFill>
    </fill>
    <fill>
      <patternFill patternType="solid">
        <fgColor indexed="26"/>
        <bgColor indexed="64"/>
      </patternFill>
    </fill>
    <fill>
      <patternFill patternType="solid">
        <fgColor indexed="18"/>
        <bgColor indexed="64"/>
      </patternFill>
    </fill>
    <fill>
      <patternFill patternType="solid">
        <fgColor indexed="18"/>
        <bgColor indexed="34"/>
      </patternFill>
    </fill>
    <fill>
      <patternFill patternType="solid">
        <fgColor indexed="21"/>
        <bgColor indexed="18"/>
      </patternFill>
    </fill>
    <fill>
      <patternFill patternType="solid">
        <fgColor indexed="34"/>
        <bgColor indexed="18"/>
      </patternFill>
    </fill>
    <fill>
      <patternFill patternType="solid">
        <fgColor indexed="39"/>
        <bgColor indexed="64"/>
      </patternFill>
    </fill>
    <fill>
      <patternFill patternType="solid">
        <fgColor indexed="14"/>
        <bgColor indexed="14"/>
      </patternFill>
    </fill>
  </fills>
  <borders count="30">
    <border>
      <left/>
      <right/>
      <top/>
      <bottom/>
      <diagonal/>
    </border>
    <border>
      <left style="thin">
        <color indexed="14"/>
      </left>
      <right style="thin">
        <color indexed="14"/>
      </right>
      <top style="thin">
        <color indexed="14"/>
      </top>
      <bottom style="thin">
        <color indexed="1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right/>
      <top style="thick">
        <color indexed="55"/>
      </top>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right/>
      <top style="thin">
        <color indexed="23"/>
      </top>
      <bottom style="thin">
        <color indexed="23"/>
      </bottom>
      <diagonal/>
    </border>
    <border>
      <left/>
      <right/>
      <top style="thin">
        <color indexed="64"/>
      </top>
      <bottom style="thin">
        <color indexed="23"/>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right/>
      <top style="thin">
        <color indexed="23"/>
      </top>
      <bottom/>
      <diagonal/>
    </border>
  </borders>
  <cellStyleXfs count="12">
    <xf numFmtId="0" fontId="0" fillId="0" borderId="0"/>
    <xf numFmtId="0" fontId="13" fillId="0" borderId="0"/>
    <xf numFmtId="0" fontId="18" fillId="0" borderId="0"/>
    <xf numFmtId="0" fontId="31" fillId="0" borderId="0"/>
    <xf numFmtId="0" fontId="31" fillId="0" borderId="0"/>
    <xf numFmtId="0" fontId="31" fillId="0" borderId="0"/>
    <xf numFmtId="0" fontId="31" fillId="0" borderId="0"/>
    <xf numFmtId="0" fontId="31" fillId="0" borderId="0"/>
    <xf numFmtId="9" fontId="13" fillId="0" borderId="0" applyFont="0" applyFill="0" applyBorder="0" applyAlignment="0" applyProtection="0"/>
    <xf numFmtId="9" fontId="13" fillId="0" borderId="0" applyBorder="0" applyProtection="0"/>
    <xf numFmtId="166" fontId="13" fillId="0" borderId="0" applyBorder="0" applyProtection="0"/>
    <xf numFmtId="0" fontId="1" fillId="0" borderId="0"/>
  </cellStyleXfs>
  <cellXfs count="277">
    <xf numFmtId="0" fontId="0" fillId="0" borderId="0" xfId="0"/>
    <xf numFmtId="0" fontId="2" fillId="0" borderId="0" xfId="0" applyFont="1"/>
    <xf numFmtId="0" fontId="3" fillId="4" borderId="0" xfId="0" applyFont="1" applyFill="1" applyAlignment="1">
      <alignment horizontal="left" vertical="top" wrapText="1"/>
    </xf>
    <xf numFmtId="0" fontId="5" fillId="5" borderId="2" xfId="0" applyFont="1" applyFill="1" applyBorder="1" applyAlignment="1">
      <alignment horizontal="center" vertical="top" wrapText="1"/>
    </xf>
    <xf numFmtId="0" fontId="6" fillId="6" borderId="3" xfId="0" applyFont="1" applyFill="1" applyBorder="1" applyAlignment="1">
      <alignment horizontal="left" vertical="top" wrapText="1"/>
    </xf>
    <xf numFmtId="4" fontId="6" fillId="6" borderId="2" xfId="0" applyNumberFormat="1" applyFont="1" applyFill="1" applyBorder="1" applyAlignment="1">
      <alignment horizontal="right" vertical="top" wrapText="1"/>
    </xf>
    <xf numFmtId="165" fontId="6" fillId="6" borderId="2" xfId="0" applyNumberFormat="1" applyFont="1" applyFill="1" applyBorder="1" applyAlignment="1">
      <alignment horizontal="right" vertical="top" wrapText="1"/>
    </xf>
    <xf numFmtId="0" fontId="3" fillId="7" borderId="0" xfId="0" applyFont="1" applyFill="1" applyAlignment="1">
      <alignment horizontal="right" vertical="top" wrapText="1"/>
    </xf>
    <xf numFmtId="166" fontId="3" fillId="7" borderId="0" xfId="10" applyFont="1" applyFill="1" applyBorder="1" applyAlignment="1" applyProtection="1">
      <alignment vertical="top" wrapText="1"/>
    </xf>
    <xf numFmtId="0" fontId="2" fillId="0" borderId="0" xfId="0" applyFont="1" applyAlignment="1">
      <alignment vertical="center"/>
    </xf>
    <xf numFmtId="0" fontId="2" fillId="0" borderId="0" xfId="0" applyFont="1" applyAlignment="1">
      <alignment horizontal="center" vertical="center"/>
    </xf>
    <xf numFmtId="0" fontId="3" fillId="7" borderId="2" xfId="0" applyFont="1" applyFill="1" applyBorder="1" applyAlignment="1">
      <alignment horizontal="center" vertical="center" wrapText="1"/>
    </xf>
    <xf numFmtId="0" fontId="3" fillId="7" borderId="2" xfId="0" applyFont="1" applyFill="1" applyBorder="1" applyAlignment="1">
      <alignment horizontal="justify" vertical="center" wrapText="1"/>
    </xf>
    <xf numFmtId="4" fontId="3" fillId="7" borderId="2" xfId="0" applyNumberFormat="1" applyFont="1" applyFill="1" applyBorder="1" applyAlignment="1">
      <alignment horizontal="center" vertical="center" wrapText="1"/>
    </xf>
    <xf numFmtId="0" fontId="8" fillId="6" borderId="2" xfId="0" applyFont="1" applyFill="1" applyBorder="1" applyAlignment="1">
      <alignment horizontal="left" vertical="center" wrapText="1"/>
    </xf>
    <xf numFmtId="0" fontId="8" fillId="6" borderId="2" xfId="0" applyFont="1" applyFill="1" applyBorder="1" applyAlignment="1">
      <alignment horizontal="center" vertical="center" wrapText="1"/>
    </xf>
    <xf numFmtId="0" fontId="8" fillId="6" borderId="2" xfId="0" applyFont="1" applyFill="1" applyBorder="1" applyAlignment="1">
      <alignment horizontal="justify" vertical="center" wrapText="1"/>
    </xf>
    <xf numFmtId="4" fontId="8" fillId="6" borderId="2" xfId="0" applyNumberFormat="1" applyFont="1" applyFill="1" applyBorder="1" applyAlignment="1">
      <alignment horizontal="right" vertical="center" wrapText="1"/>
    </xf>
    <xf numFmtId="0" fontId="9" fillId="4"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2" xfId="0" applyFont="1" applyFill="1" applyBorder="1" applyAlignment="1">
      <alignment horizontal="justify" vertical="center" wrapText="1"/>
    </xf>
    <xf numFmtId="4" fontId="9" fillId="4" borderId="2" xfId="0" applyNumberFormat="1" applyFont="1" applyFill="1" applyBorder="1" applyAlignment="1">
      <alignment horizontal="right" vertical="center" wrapText="1"/>
    </xf>
    <xf numFmtId="0" fontId="2" fillId="0" borderId="0" xfId="0" applyFont="1" applyAlignment="1"/>
    <xf numFmtId="0" fontId="2" fillId="4" borderId="0" xfId="0" applyFont="1" applyFill="1" applyAlignment="1">
      <alignment horizontal="center" vertical="top" wrapText="1"/>
    </xf>
    <xf numFmtId="0" fontId="13" fillId="0" borderId="0" xfId="1"/>
    <xf numFmtId="0" fontId="5" fillId="7" borderId="2" xfId="1" applyFont="1" applyFill="1" applyBorder="1" applyAlignment="1">
      <alignment horizontal="center" vertical="top" wrapText="1"/>
    </xf>
    <xf numFmtId="0" fontId="3" fillId="6" borderId="3" xfId="11" applyFont="1" applyFill="1" applyBorder="1" applyAlignment="1">
      <alignment horizontal="center" vertical="distributed" wrapText="1"/>
    </xf>
    <xf numFmtId="10" fontId="3" fillId="6" borderId="4" xfId="9" applyNumberFormat="1" applyFont="1" applyFill="1" applyBorder="1" applyAlignment="1" applyProtection="1">
      <alignment horizontal="center" vertical="distributed" wrapText="1"/>
    </xf>
    <xf numFmtId="0" fontId="3" fillId="8" borderId="3" xfId="11" applyFont="1" applyFill="1" applyBorder="1" applyAlignment="1">
      <alignment horizontal="center" vertical="distributed" wrapText="1"/>
    </xf>
    <xf numFmtId="10" fontId="3" fillId="8" borderId="4" xfId="9" applyNumberFormat="1" applyFont="1" applyFill="1" applyBorder="1" applyAlignment="1" applyProtection="1">
      <alignment horizontal="center" vertical="distributed" wrapText="1"/>
    </xf>
    <xf numFmtId="0" fontId="11" fillId="0" borderId="2" xfId="1" applyFont="1" applyBorder="1" applyAlignment="1">
      <alignment horizontal="center" vertical="top" wrapText="1"/>
    </xf>
    <xf numFmtId="0" fontId="11" fillId="0" borderId="3" xfId="1" applyFont="1" applyBorder="1" applyAlignment="1">
      <alignment vertical="top"/>
    </xf>
    <xf numFmtId="0" fontId="11" fillId="0" borderId="4" xfId="1" applyFont="1" applyBorder="1" applyAlignment="1">
      <alignment vertical="top"/>
    </xf>
    <xf numFmtId="10" fontId="11" fillId="0" borderId="2" xfId="9" applyNumberFormat="1" applyFont="1" applyBorder="1" applyAlignment="1" applyProtection="1">
      <alignment horizontal="center" vertical="top" wrapText="1"/>
    </xf>
    <xf numFmtId="0" fontId="11" fillId="0" borderId="2" xfId="1" applyFont="1" applyBorder="1" applyAlignment="1">
      <alignment horizontal="left" vertical="top" wrapText="1"/>
    </xf>
    <xf numFmtId="0" fontId="3" fillId="7" borderId="3" xfId="11" applyFont="1" applyFill="1" applyBorder="1" applyAlignment="1">
      <alignment horizontal="center" vertical="distributed" wrapText="1"/>
    </xf>
    <xf numFmtId="10" fontId="3" fillId="7" borderId="4" xfId="9" applyNumberFormat="1" applyFont="1" applyFill="1" applyBorder="1" applyAlignment="1" applyProtection="1">
      <alignment horizontal="center" vertical="distributed" wrapText="1"/>
    </xf>
    <xf numFmtId="0" fontId="2" fillId="0" borderId="2" xfId="1" applyFont="1" applyBorder="1" applyAlignment="1">
      <alignment horizontal="center" vertical="top" wrapText="1"/>
    </xf>
    <xf numFmtId="0" fontId="2" fillId="0" borderId="3" xfId="1" applyFont="1" applyBorder="1" applyAlignment="1">
      <alignment vertical="top"/>
    </xf>
    <xf numFmtId="0" fontId="2" fillId="0" borderId="4" xfId="1" applyFont="1" applyBorder="1" applyAlignment="1">
      <alignment vertical="top"/>
    </xf>
    <xf numFmtId="10" fontId="2" fillId="0" borderId="2" xfId="9" applyNumberFormat="1" applyFont="1" applyBorder="1" applyAlignment="1" applyProtection="1">
      <alignment horizontal="center" vertical="top" wrapText="1"/>
    </xf>
    <xf numFmtId="0" fontId="3" fillId="0" borderId="2" xfId="1" applyFont="1" applyBorder="1" applyAlignment="1">
      <alignment horizontal="center" vertical="top" wrapText="1"/>
    </xf>
    <xf numFmtId="0" fontId="3" fillId="0" borderId="3" xfId="1" applyFont="1" applyBorder="1" applyAlignment="1">
      <alignment vertical="top"/>
    </xf>
    <xf numFmtId="0" fontId="3" fillId="0" borderId="4" xfId="1" applyFont="1" applyBorder="1" applyAlignment="1">
      <alignment vertical="top"/>
    </xf>
    <xf numFmtId="10" fontId="3" fillId="0" borderId="2" xfId="9" applyNumberFormat="1" applyFont="1" applyBorder="1" applyAlignment="1" applyProtection="1">
      <alignment horizontal="center" vertical="top" wrapText="1"/>
    </xf>
    <xf numFmtId="0" fontId="3" fillId="4" borderId="0" xfId="0" applyFont="1" applyFill="1" applyAlignment="1">
      <alignment vertical="top" wrapText="1"/>
    </xf>
    <xf numFmtId="0" fontId="3" fillId="4" borderId="0" xfId="0" applyFont="1" applyFill="1" applyBorder="1" applyAlignment="1">
      <alignment wrapText="1"/>
    </xf>
    <xf numFmtId="0" fontId="3" fillId="4" borderId="2" xfId="0" applyFont="1" applyFill="1" applyBorder="1" applyAlignment="1">
      <alignment horizontal="left" vertical="center" wrapText="1"/>
    </xf>
    <xf numFmtId="0" fontId="3" fillId="4" borderId="2" xfId="0" applyFont="1" applyFill="1" applyBorder="1" applyAlignment="1">
      <alignment horizontal="right" vertical="top" wrapText="1"/>
    </xf>
    <xf numFmtId="10" fontId="3" fillId="4" borderId="0" xfId="9" applyNumberFormat="1" applyFont="1" applyFill="1" applyBorder="1" applyAlignment="1" applyProtection="1">
      <alignment horizontal="right" vertical="top" wrapText="1"/>
    </xf>
    <xf numFmtId="4" fontId="3" fillId="4" borderId="0" xfId="0" applyNumberFormat="1" applyFont="1" applyFill="1" applyAlignment="1">
      <alignment horizontal="right" vertical="top" wrapText="1"/>
    </xf>
    <xf numFmtId="166" fontId="3" fillId="4" borderId="0" xfId="10" applyFont="1" applyFill="1" applyBorder="1" applyAlignment="1" applyProtection="1">
      <alignment horizontal="right" vertical="top" wrapText="1"/>
    </xf>
    <xf numFmtId="166" fontId="3" fillId="8" borderId="2" xfId="10" applyFont="1" applyFill="1" applyBorder="1" applyAlignment="1" applyProtection="1">
      <alignment horizontal="right" vertical="top" wrapText="1"/>
    </xf>
    <xf numFmtId="4" fontId="9" fillId="0" borderId="2" xfId="0" applyNumberFormat="1" applyFont="1" applyBorder="1" applyAlignment="1">
      <alignment horizontal="righ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righ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right" vertical="center" wrapText="1"/>
    </xf>
    <xf numFmtId="4" fontId="8" fillId="0" borderId="2" xfId="0" applyNumberFormat="1" applyFont="1" applyFill="1" applyBorder="1" applyAlignment="1">
      <alignment horizontal="righ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2" fillId="0" borderId="0" xfId="0" applyFont="1" applyAlignment="1">
      <alignment horizontal="justify" vertical="center"/>
    </xf>
    <xf numFmtId="0" fontId="14" fillId="3" borderId="0" xfId="0" applyFont="1" applyFill="1" applyAlignment="1">
      <alignment vertical="top" wrapText="1"/>
    </xf>
    <xf numFmtId="4" fontId="14" fillId="3" borderId="0" xfId="0" applyNumberFormat="1" applyFont="1" applyFill="1" applyAlignment="1">
      <alignment vertical="top" wrapText="1"/>
    </xf>
    <xf numFmtId="0" fontId="10" fillId="7" borderId="1" xfId="0" applyFont="1" applyFill="1" applyBorder="1" applyAlignment="1">
      <alignment horizontal="center" vertical="top" wrapText="1"/>
    </xf>
    <xf numFmtId="9" fontId="10" fillId="7" borderId="1" xfId="9" applyFont="1" applyFill="1" applyBorder="1" applyAlignment="1" applyProtection="1">
      <alignment horizontal="center" vertical="top" wrapText="1"/>
    </xf>
    <xf numFmtId="0" fontId="10" fillId="7" borderId="0" xfId="0" applyFont="1" applyFill="1" applyAlignment="1">
      <alignment horizontal="right" vertical="top" wrapText="1"/>
    </xf>
    <xf numFmtId="0" fontId="10" fillId="7" borderId="0" xfId="0" applyFont="1" applyFill="1" applyAlignment="1">
      <alignment horizontal="right" vertical="top"/>
    </xf>
    <xf numFmtId="166" fontId="10" fillId="7" borderId="0" xfId="10" applyFont="1" applyFill="1" applyBorder="1" applyAlignment="1" applyProtection="1">
      <alignment vertical="top" wrapText="1"/>
    </xf>
    <xf numFmtId="166" fontId="3" fillId="7" borderId="0" xfId="10" applyFont="1" applyFill="1" applyBorder="1" applyAlignment="1" applyProtection="1">
      <alignment horizontal="center" vertical="top" wrapText="1"/>
    </xf>
    <xf numFmtId="0" fontId="15" fillId="9" borderId="2" xfId="0" applyFont="1" applyFill="1" applyBorder="1" applyAlignment="1">
      <alignment horizontal="left" vertical="center" wrapText="1"/>
    </xf>
    <xf numFmtId="0" fontId="15" fillId="9" borderId="2" xfId="0" applyFont="1" applyFill="1" applyBorder="1" applyAlignment="1">
      <alignment horizontal="right" vertical="center" wrapText="1"/>
    </xf>
    <xf numFmtId="4" fontId="15" fillId="9" borderId="2" xfId="0" applyNumberFormat="1" applyFont="1" applyFill="1" applyBorder="1" applyAlignment="1">
      <alignment horizontal="right" vertical="center" wrapText="1"/>
    </xf>
    <xf numFmtId="0" fontId="17" fillId="10" borderId="2" xfId="0" applyFont="1" applyFill="1" applyBorder="1" applyAlignment="1">
      <alignment horizontal="left" vertical="center" wrapText="1"/>
    </xf>
    <xf numFmtId="4" fontId="21" fillId="10" borderId="2" xfId="0" applyNumberFormat="1" applyFont="1" applyFill="1" applyBorder="1" applyAlignment="1">
      <alignment horizontal="right" vertical="center" wrapText="1"/>
    </xf>
    <xf numFmtId="0" fontId="19" fillId="0" borderId="2" xfId="0" applyFont="1" applyFill="1" applyBorder="1" applyAlignment="1">
      <alignment horizontal="center" vertical="center" wrapText="1"/>
    </xf>
    <xf numFmtId="4" fontId="19" fillId="0" borderId="2" xfId="0" applyNumberFormat="1" applyFont="1" applyFill="1" applyBorder="1" applyAlignment="1">
      <alignment horizontal="right" vertical="center" wrapText="1"/>
    </xf>
    <xf numFmtId="0" fontId="16" fillId="0" borderId="5" xfId="0" applyFont="1" applyFill="1" applyBorder="1" applyAlignment="1">
      <alignment horizontal="left" vertical="center" wrapText="1"/>
    </xf>
    <xf numFmtId="0" fontId="20" fillId="1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4" fontId="16" fillId="0" borderId="2" xfId="0" applyNumberFormat="1" applyFont="1" applyFill="1" applyBorder="1" applyAlignment="1">
      <alignment horizontal="right" vertical="center" wrapText="1"/>
    </xf>
    <xf numFmtId="0" fontId="2" fillId="0" borderId="0" xfId="0" applyFont="1" applyAlignment="1">
      <alignment horizontal="left" vertical="center"/>
    </xf>
    <xf numFmtId="0" fontId="15" fillId="9"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5" fillId="9" borderId="2"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6" fillId="0" borderId="5" xfId="0" applyFont="1" applyFill="1" applyBorder="1" applyAlignment="1">
      <alignment horizontal="justify" vertical="center" wrapText="1"/>
    </xf>
    <xf numFmtId="0" fontId="15" fillId="9" borderId="2" xfId="0" applyFont="1" applyFill="1" applyBorder="1" applyAlignment="1">
      <alignment vertical="center" wrapText="1"/>
    </xf>
    <xf numFmtId="167" fontId="21" fillId="10" borderId="2" xfId="0" applyNumberFormat="1" applyFont="1" applyFill="1" applyBorder="1" applyAlignment="1">
      <alignment vertical="center" wrapText="1"/>
    </xf>
    <xf numFmtId="167" fontId="19" fillId="0" borderId="2" xfId="0" applyNumberFormat="1" applyFont="1" applyFill="1" applyBorder="1" applyAlignment="1">
      <alignment vertical="center" wrapText="1"/>
    </xf>
    <xf numFmtId="0" fontId="16" fillId="0" borderId="5" xfId="0" applyFont="1" applyFill="1" applyBorder="1" applyAlignment="1">
      <alignment vertical="center" wrapText="1"/>
    </xf>
    <xf numFmtId="0" fontId="2" fillId="0" borderId="0" xfId="0" applyFont="1" applyAlignment="1">
      <alignment horizontal="right" vertical="center"/>
    </xf>
    <xf numFmtId="0" fontId="16" fillId="0" borderId="5" xfId="0" applyFont="1" applyFill="1" applyBorder="1" applyAlignment="1">
      <alignment horizontal="right" vertical="center" wrapText="1"/>
    </xf>
    <xf numFmtId="0" fontId="16" fillId="0" borderId="2" xfId="0" applyFont="1" applyFill="1" applyBorder="1" applyAlignment="1">
      <alignment horizontal="justify" vertical="center" wrapText="1"/>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22" fillId="7" borderId="2" xfId="0" applyFont="1" applyFill="1" applyBorder="1" applyAlignment="1">
      <alignment horizontal="center" vertical="top" wrapText="1"/>
    </xf>
    <xf numFmtId="4" fontId="23" fillId="0" borderId="2" xfId="0" applyNumberFormat="1" applyFont="1" applyBorder="1" applyAlignment="1">
      <alignment horizontal="right" vertical="center" wrapText="1"/>
    </xf>
    <xf numFmtId="0" fontId="23" fillId="0" borderId="2" xfId="0" applyFont="1" applyBorder="1" applyAlignment="1">
      <alignment horizontal="center" vertical="center" wrapText="1"/>
    </xf>
    <xf numFmtId="0" fontId="23" fillId="0" borderId="2" xfId="0" applyFont="1" applyBorder="1" applyAlignment="1">
      <alignment horizontal="justify" vertical="center" wrapText="1"/>
    </xf>
    <xf numFmtId="0" fontId="10" fillId="11" borderId="2" xfId="0" applyFont="1" applyFill="1" applyBorder="1" applyAlignment="1">
      <alignment horizontal="center" vertical="center" wrapText="1"/>
    </xf>
    <xf numFmtId="0" fontId="10" fillId="11" borderId="2" xfId="0" applyFont="1" applyFill="1" applyBorder="1" applyAlignment="1">
      <alignment horizontal="justify" vertical="center" wrapText="1"/>
    </xf>
    <xf numFmtId="0" fontId="3" fillId="8" borderId="2" xfId="0" applyFont="1" applyFill="1" applyBorder="1" applyAlignment="1">
      <alignment horizontal="right" vertical="top" wrapText="1"/>
    </xf>
    <xf numFmtId="4" fontId="23" fillId="0" borderId="2" xfId="0" applyNumberFormat="1" applyFont="1" applyFill="1" applyBorder="1" applyAlignment="1">
      <alignment horizontal="right" vertical="center" wrapText="1"/>
    </xf>
    <xf numFmtId="10" fontId="24" fillId="6" borderId="6" xfId="9" applyNumberFormat="1" applyFont="1" applyFill="1" applyBorder="1" applyAlignment="1" applyProtection="1">
      <alignment horizontal="right" vertical="top" wrapText="1"/>
    </xf>
    <xf numFmtId="10" fontId="25" fillId="6" borderId="6" xfId="9" applyNumberFormat="1" applyFont="1" applyFill="1" applyBorder="1" applyAlignment="1" applyProtection="1">
      <alignment horizontal="right" vertical="top" wrapText="1"/>
    </xf>
    <xf numFmtId="166" fontId="10" fillId="6" borderId="7" xfId="10" applyFont="1" applyFill="1" applyBorder="1" applyAlignment="1" applyProtection="1">
      <alignment horizontal="right" vertical="top" wrapText="1"/>
    </xf>
    <xf numFmtId="166" fontId="3" fillId="6" borderId="7" xfId="10" applyFont="1" applyFill="1" applyBorder="1" applyAlignment="1" applyProtection="1">
      <alignment horizontal="right" vertical="top" wrapText="1"/>
    </xf>
    <xf numFmtId="10" fontId="26" fillId="0" borderId="6" xfId="9" applyNumberFormat="1" applyFont="1" applyBorder="1" applyAlignment="1" applyProtection="1">
      <alignment horizontal="right" vertical="top" wrapText="1"/>
    </xf>
    <xf numFmtId="166" fontId="2" fillId="0" borderId="7" xfId="10" applyFont="1" applyBorder="1" applyAlignment="1" applyProtection="1">
      <alignment horizontal="right" vertical="top" wrapText="1"/>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3" fillId="0" borderId="0" xfId="0" applyFont="1" applyFill="1" applyBorder="1" applyAlignment="1">
      <alignment wrapText="1"/>
    </xf>
    <xf numFmtId="0" fontId="3" fillId="0" borderId="0" xfId="0" applyFont="1" applyFill="1" applyBorder="1" applyAlignment="1">
      <alignment vertical="top" wrapText="1"/>
    </xf>
    <xf numFmtId="0" fontId="2" fillId="0" borderId="0" xfId="0" applyFont="1" applyFill="1" applyBorder="1" applyAlignment="1"/>
    <xf numFmtId="0" fontId="2" fillId="0" borderId="0" xfId="0" applyFont="1" applyFill="1" applyBorder="1"/>
    <xf numFmtId="0" fontId="6" fillId="6" borderId="2" xfId="0" applyFont="1" applyFill="1" applyBorder="1" applyAlignment="1">
      <alignment horizontal="left" vertical="top" wrapText="1"/>
    </xf>
    <xf numFmtId="10" fontId="24" fillId="12" borderId="6" xfId="9" applyNumberFormat="1" applyFont="1" applyFill="1" applyBorder="1" applyAlignment="1" applyProtection="1">
      <alignment horizontal="right" vertical="top" wrapText="1"/>
    </xf>
    <xf numFmtId="10" fontId="25" fillId="12" borderId="6" xfId="9" applyNumberFormat="1" applyFont="1" applyFill="1" applyBorder="1" applyAlignment="1" applyProtection="1">
      <alignment horizontal="right" vertical="top" wrapText="1"/>
    </xf>
    <xf numFmtId="166" fontId="10" fillId="12" borderId="7" xfId="10" applyFont="1" applyFill="1" applyBorder="1" applyAlignment="1" applyProtection="1">
      <alignment horizontal="right" vertical="top" wrapText="1"/>
    </xf>
    <xf numFmtId="166" fontId="3" fillId="12" borderId="7" xfId="10" applyFont="1" applyFill="1" applyBorder="1" applyAlignment="1" applyProtection="1">
      <alignment horizontal="right" vertical="top" wrapText="1"/>
    </xf>
    <xf numFmtId="10" fontId="27" fillId="2" borderId="6" xfId="1" applyNumberFormat="1" applyFont="1" applyFill="1" applyBorder="1" applyAlignment="1">
      <alignment vertical="top" wrapText="1"/>
    </xf>
    <xf numFmtId="10" fontId="6" fillId="2" borderId="6" xfId="1" applyNumberFormat="1" applyFont="1" applyFill="1" applyBorder="1" applyAlignment="1">
      <alignment vertical="top" wrapText="1"/>
    </xf>
    <xf numFmtId="4" fontId="6" fillId="2" borderId="7" xfId="1" applyNumberFormat="1" applyFont="1" applyFill="1" applyBorder="1" applyAlignment="1">
      <alignment horizontal="right" vertical="top" wrapText="1"/>
    </xf>
    <xf numFmtId="10" fontId="28" fillId="0" borderId="6" xfId="8" applyNumberFormat="1" applyFont="1" applyBorder="1" applyAlignment="1">
      <alignment horizontal="right" vertical="top" wrapText="1"/>
    </xf>
    <xf numFmtId="166" fontId="29" fillId="0" borderId="7" xfId="10" applyFont="1" applyBorder="1" applyAlignment="1">
      <alignment horizontal="right" vertical="top" wrapText="1"/>
    </xf>
    <xf numFmtId="0" fontId="2" fillId="0" borderId="0" xfId="0" applyFont="1" applyAlignment="1">
      <alignment vertical="top"/>
    </xf>
    <xf numFmtId="0" fontId="6" fillId="10" borderId="2" xfId="1" applyFont="1" applyFill="1" applyBorder="1" applyAlignment="1">
      <alignment horizontal="left" vertical="center" wrapText="1"/>
    </xf>
    <xf numFmtId="0" fontId="6" fillId="10" borderId="2" xfId="1" applyFont="1" applyFill="1" applyBorder="1" applyAlignment="1">
      <alignment horizontal="center" vertical="center" wrapText="1"/>
    </xf>
    <xf numFmtId="3" fontId="6" fillId="10" borderId="2" xfId="1" applyNumberFormat="1" applyFont="1" applyFill="1" applyBorder="1" applyAlignment="1">
      <alignment horizontal="right" vertical="center" wrapText="1"/>
    </xf>
    <xf numFmtId="4" fontId="6" fillId="10" borderId="2" xfId="1" applyNumberFormat="1" applyFont="1" applyFill="1" applyBorder="1" applyAlignment="1">
      <alignment horizontal="right" vertical="center" wrapText="1"/>
    </xf>
    <xf numFmtId="0" fontId="6" fillId="6" borderId="2" xfId="0" applyFont="1" applyFill="1" applyBorder="1" applyAlignment="1">
      <alignment horizontal="left" vertical="center" wrapText="1"/>
    </xf>
    <xf numFmtId="0" fontId="6" fillId="6" borderId="2" xfId="0" applyFont="1" applyFill="1" applyBorder="1" applyAlignment="1">
      <alignment horizontal="center" vertical="center" wrapText="1"/>
    </xf>
    <xf numFmtId="0" fontId="6" fillId="6" borderId="4" xfId="0" applyFont="1" applyFill="1" applyBorder="1" applyAlignment="1">
      <alignment horizontal="left" vertical="center" wrapText="1"/>
    </xf>
    <xf numFmtId="0" fontId="6" fillId="6" borderId="2" xfId="0" applyFont="1" applyFill="1" applyBorder="1" applyAlignment="1">
      <alignment horizontal="right" vertical="center" wrapText="1"/>
    </xf>
    <xf numFmtId="4" fontId="6" fillId="6" borderId="2" xfId="0" applyNumberFormat="1" applyFont="1" applyFill="1" applyBorder="1" applyAlignment="1">
      <alignment horizontal="right" vertical="center" wrapText="1"/>
    </xf>
    <xf numFmtId="0" fontId="3" fillId="13" borderId="2" xfId="0" applyFont="1" applyFill="1" applyBorder="1" applyAlignment="1">
      <alignment vertical="center" wrapText="1"/>
    </xf>
    <xf numFmtId="168" fontId="2" fillId="11" borderId="2" xfId="0" applyNumberFormat="1" applyFont="1" applyFill="1" applyBorder="1" applyAlignment="1">
      <alignment horizontal="right" vertical="center" wrapText="1"/>
    </xf>
    <xf numFmtId="0" fontId="2" fillId="11" borderId="2" xfId="0" applyFont="1" applyFill="1" applyBorder="1" applyAlignment="1">
      <alignment horizontal="right" vertical="center" wrapText="1"/>
    </xf>
    <xf numFmtId="4" fontId="10" fillId="11" borderId="2" xfId="0" applyNumberFormat="1" applyFont="1" applyFill="1" applyBorder="1" applyAlignment="1">
      <alignment horizontal="right" vertical="center" wrapText="1"/>
    </xf>
    <xf numFmtId="0" fontId="8" fillId="6" borderId="4" xfId="0" applyFont="1" applyFill="1" applyBorder="1" applyAlignment="1">
      <alignment vertical="center" wrapText="1"/>
    </xf>
    <xf numFmtId="169" fontId="8" fillId="6" borderId="2" xfId="0" applyNumberFormat="1" applyFont="1" applyFill="1" applyBorder="1" applyAlignment="1">
      <alignment horizontal="right" vertical="center" wrapText="1"/>
    </xf>
    <xf numFmtId="0" fontId="2" fillId="0" borderId="10" xfId="0" applyFont="1" applyBorder="1" applyAlignment="1">
      <alignment horizontal="justify" vertical="distributed" wrapText="1"/>
    </xf>
    <xf numFmtId="0" fontId="2" fillId="0" borderId="11" xfId="0" applyFont="1" applyBorder="1" applyAlignment="1">
      <alignment horizontal="center"/>
    </xf>
    <xf numFmtId="0" fontId="2" fillId="0" borderId="12" xfId="0" applyFont="1" applyBorder="1" applyAlignment="1">
      <alignment horizontal="justify" vertical="distributed" wrapText="1"/>
    </xf>
    <xf numFmtId="0" fontId="2" fillId="0" borderId="13" xfId="0" applyFont="1" applyBorder="1" applyAlignment="1">
      <alignment horizontal="center"/>
    </xf>
    <xf numFmtId="0" fontId="8" fillId="6" borderId="12" xfId="4" applyFont="1" applyFill="1" applyBorder="1" applyAlignment="1">
      <alignment vertical="distributed" wrapText="1"/>
    </xf>
    <xf numFmtId="0" fontId="3" fillId="6" borderId="13" xfId="0" applyFont="1" applyFill="1" applyBorder="1" applyAlignment="1">
      <alignment horizontal="center"/>
    </xf>
    <xf numFmtId="0" fontId="2" fillId="0" borderId="12" xfId="7" applyFont="1" applyBorder="1" applyAlignment="1">
      <alignment horizontal="justify" vertical="distributed" wrapText="1"/>
    </xf>
    <xf numFmtId="0" fontId="2" fillId="0" borderId="13" xfId="7" applyFont="1" applyBorder="1" applyAlignment="1">
      <alignment horizontal="center"/>
    </xf>
    <xf numFmtId="0" fontId="8" fillId="6" borderId="12" xfId="6" applyFont="1" applyFill="1" applyBorder="1" applyAlignment="1">
      <alignment vertical="distributed" wrapText="1"/>
    </xf>
    <xf numFmtId="0" fontId="3" fillId="6" borderId="13" xfId="7" applyFont="1" applyFill="1" applyBorder="1" applyAlignment="1">
      <alignment horizontal="center"/>
    </xf>
    <xf numFmtId="0" fontId="8" fillId="6" borderId="14" xfId="6" applyFont="1" applyFill="1" applyBorder="1" applyAlignment="1">
      <alignment vertical="distributed" wrapText="1"/>
    </xf>
    <xf numFmtId="0" fontId="3" fillId="6" borderId="15" xfId="7" applyFont="1" applyFill="1" applyBorder="1" applyAlignment="1">
      <alignment horizontal="center"/>
    </xf>
    <xf numFmtId="0" fontId="31" fillId="0" borderId="16" xfId="7" applyBorder="1"/>
    <xf numFmtId="0" fontId="31" fillId="0" borderId="17" xfId="7" applyBorder="1"/>
    <xf numFmtId="0" fontId="2" fillId="0" borderId="10" xfId="7" applyFont="1" applyBorder="1" applyAlignment="1">
      <alignment horizontal="justify" vertical="distributed" wrapText="1"/>
    </xf>
    <xf numFmtId="0" fontId="2" fillId="0" borderId="11" xfId="7" applyFont="1" applyBorder="1" applyAlignment="1">
      <alignment horizontal="center"/>
    </xf>
    <xf numFmtId="0" fontId="33" fillId="0" borderId="18" xfId="7" applyFont="1" applyBorder="1"/>
    <xf numFmtId="0" fontId="33" fillId="0" borderId="19" xfId="7" applyFont="1" applyBorder="1"/>
    <xf numFmtId="0" fontId="9" fillId="0" borderId="19" xfId="5" applyFont="1" applyBorder="1" applyAlignment="1">
      <alignment horizontal="left" vertical="center"/>
    </xf>
    <xf numFmtId="0" fontId="9" fillId="0" borderId="18" xfId="5" applyFont="1" applyBorder="1" applyAlignment="1">
      <alignment horizontal="center" vertical="center"/>
    </xf>
    <xf numFmtId="0" fontId="9" fillId="0" borderId="20" xfId="5" applyFont="1" applyBorder="1" applyAlignment="1">
      <alignment horizontal="left" vertical="center"/>
    </xf>
    <xf numFmtId="0" fontId="8" fillId="0" borderId="20" xfId="0" applyFont="1" applyBorder="1" applyAlignment="1">
      <alignment horizontal="justify" vertical="center"/>
    </xf>
    <xf numFmtId="4" fontId="2" fillId="0" borderId="21" xfId="0" applyNumberFormat="1" applyFont="1" applyBorder="1" applyAlignment="1">
      <alignment vertical="center"/>
    </xf>
    <xf numFmtId="0" fontId="8" fillId="0" borderId="22" xfId="0" applyFont="1" applyBorder="1" applyAlignment="1">
      <alignment horizontal="center" vertical="center"/>
    </xf>
    <xf numFmtId="0" fontId="8" fillId="0" borderId="22" xfId="0" applyFont="1" applyBorder="1" applyAlignment="1">
      <alignment horizontal="justify" vertical="center"/>
    </xf>
    <xf numFmtId="0" fontId="9" fillId="0" borderId="21" xfId="5" applyFont="1" applyBorder="1" applyAlignment="1">
      <alignment horizontal="left" vertical="center"/>
    </xf>
    <xf numFmtId="0" fontId="2" fillId="0" borderId="17" xfId="4" applyFont="1" applyBorder="1" applyAlignment="1">
      <alignment horizontal="left" vertical="center"/>
    </xf>
    <xf numFmtId="0" fontId="9" fillId="0" borderId="16" xfId="5" applyFont="1" applyBorder="1" applyAlignment="1">
      <alignment horizontal="left" vertical="center"/>
    </xf>
    <xf numFmtId="0" fontId="2" fillId="0" borderId="19" xfId="4" applyFont="1" applyBorder="1" applyAlignment="1">
      <alignment horizontal="left" vertical="center"/>
    </xf>
    <xf numFmtId="0" fontId="9" fillId="0" borderId="18" xfId="5" applyFont="1" applyBorder="1" applyAlignment="1">
      <alignment horizontal="justify" vertical="center"/>
    </xf>
    <xf numFmtId="0" fontId="9" fillId="0" borderId="20" xfId="0" applyFont="1" applyBorder="1" applyAlignment="1">
      <alignment vertical="center" wrapText="1"/>
    </xf>
    <xf numFmtId="0" fontId="8" fillId="0" borderId="23" xfId="5" applyFont="1" applyBorder="1" applyAlignment="1">
      <alignment horizontal="center" vertical="center"/>
    </xf>
    <xf numFmtId="0" fontId="9" fillId="0" borderId="22" xfId="0" applyFont="1" applyBorder="1" applyAlignment="1">
      <alignment vertical="center"/>
    </xf>
    <xf numFmtId="164" fontId="8" fillId="0" borderId="22" xfId="0" applyNumberFormat="1" applyFont="1" applyBorder="1" applyAlignment="1">
      <alignment horizontal="center" vertical="center"/>
    </xf>
    <xf numFmtId="17" fontId="9" fillId="0" borderId="19" xfId="5" applyNumberFormat="1" applyFont="1" applyBorder="1" applyAlignment="1">
      <alignment horizontal="left" vertical="center"/>
    </xf>
    <xf numFmtId="164" fontId="8" fillId="0" borderId="23" xfId="5" applyNumberFormat="1" applyFont="1" applyBorder="1" applyAlignment="1">
      <alignment horizontal="center" vertical="center"/>
    </xf>
    <xf numFmtId="0" fontId="9" fillId="0" borderId="21" xfId="5" applyFont="1" applyBorder="1" applyAlignment="1">
      <alignment horizontal="center" vertical="center"/>
    </xf>
    <xf numFmtId="0" fontId="9" fillId="0" borderId="18" xfId="5" applyFont="1" applyBorder="1" applyAlignment="1">
      <alignment horizontal="left" vertical="center"/>
    </xf>
    <xf numFmtId="17" fontId="9" fillId="0" borderId="21" xfId="5" applyNumberFormat="1" applyFont="1" applyBorder="1" applyAlignment="1">
      <alignment horizontal="center" vertical="center"/>
    </xf>
    <xf numFmtId="17" fontId="9" fillId="0" borderId="21" xfId="5" applyNumberFormat="1" applyFont="1" applyBorder="1" applyAlignment="1">
      <alignment horizontal="left" vertical="center"/>
    </xf>
    <xf numFmtId="0" fontId="34" fillId="0" borderId="19" xfId="5" applyFont="1" applyBorder="1" applyAlignment="1">
      <alignment horizontal="left" vertical="top"/>
    </xf>
    <xf numFmtId="0" fontId="34" fillId="0" borderId="20" xfId="5" applyFont="1" applyBorder="1" applyAlignment="1">
      <alignment horizontal="left" vertical="top"/>
    </xf>
    <xf numFmtId="0" fontId="35" fillId="0" borderId="0" xfId="3" applyFont="1"/>
    <xf numFmtId="0" fontId="20" fillId="0" borderId="23" xfId="5" applyFont="1" applyBorder="1" applyAlignment="1">
      <alignment horizontal="center" vertical="top"/>
    </xf>
    <xf numFmtId="0" fontId="20" fillId="0" borderId="22" xfId="3" applyFont="1" applyBorder="1" applyAlignment="1">
      <alignment horizontal="center" vertical="top"/>
    </xf>
    <xf numFmtId="17" fontId="34" fillId="0" borderId="17" xfId="5" applyNumberFormat="1" applyFont="1" applyBorder="1" applyAlignment="1">
      <alignment horizontal="left" vertical="top"/>
    </xf>
    <xf numFmtId="0" fontId="34" fillId="0" borderId="24" xfId="5" applyFont="1" applyBorder="1" applyAlignment="1">
      <alignment horizontal="left" vertical="top"/>
    </xf>
    <xf numFmtId="14" fontId="20" fillId="0" borderId="22" xfId="5" applyNumberFormat="1" applyFont="1" applyBorder="1" applyAlignment="1">
      <alignment horizontal="center" vertical="top"/>
    </xf>
    <xf numFmtId="0" fontId="37" fillId="0" borderId="0" xfId="3" applyFont="1" applyFill="1" applyBorder="1" applyAlignment="1">
      <alignment horizontal="center" vertical="top" wrapText="1"/>
    </xf>
    <xf numFmtId="0" fontId="31" fillId="0" borderId="0" xfId="3"/>
    <xf numFmtId="0" fontId="14" fillId="14" borderId="2" xfId="3" applyFont="1" applyFill="1" applyBorder="1" applyAlignment="1">
      <alignment horizontal="center" vertical="top" wrapText="1"/>
    </xf>
    <xf numFmtId="0" fontId="14" fillId="0" borderId="0" xfId="3" applyFont="1" applyFill="1" applyBorder="1" applyAlignment="1">
      <alignment horizontal="center" vertical="top" wrapText="1"/>
    </xf>
    <xf numFmtId="0" fontId="19" fillId="3" borderId="2" xfId="3" applyFont="1" applyFill="1" applyBorder="1" applyAlignment="1">
      <alignment horizontal="center" vertical="top" wrapText="1"/>
    </xf>
    <xf numFmtId="0" fontId="38" fillId="3" borderId="0" xfId="3" applyFont="1" applyFill="1" applyBorder="1" applyAlignment="1">
      <alignment horizontal="center" vertical="top" wrapText="1"/>
    </xf>
    <xf numFmtId="0" fontId="16" fillId="3" borderId="2" xfId="3" applyFont="1" applyFill="1" applyBorder="1" applyAlignment="1">
      <alignment horizontal="center" vertical="top" wrapText="1"/>
    </xf>
    <xf numFmtId="0" fontId="38" fillId="0" borderId="0" xfId="3" applyFont="1"/>
    <xf numFmtId="0" fontId="39" fillId="0" borderId="0" xfId="3" applyFont="1" applyAlignment="1">
      <alignment vertical="center" wrapText="1"/>
    </xf>
    <xf numFmtId="164" fontId="8" fillId="0" borderId="22" xfId="5" applyNumberFormat="1" applyFont="1" applyBorder="1" applyAlignment="1">
      <alignment horizontal="center" vertical="center"/>
    </xf>
    <xf numFmtId="0" fontId="2" fillId="0" borderId="19" xfId="5" applyFont="1" applyBorder="1" applyAlignment="1">
      <alignment horizontal="left" vertical="center"/>
    </xf>
    <xf numFmtId="0" fontId="2" fillId="0" borderId="20" xfId="0" applyFont="1" applyBorder="1" applyAlignment="1">
      <alignment vertical="center" wrapText="1"/>
    </xf>
    <xf numFmtId="0" fontId="3" fillId="0" borderId="23" xfId="5" applyFont="1" applyBorder="1" applyAlignment="1">
      <alignment horizontal="center" vertical="center"/>
    </xf>
    <xf numFmtId="0" fontId="2" fillId="0" borderId="22" xfId="0" applyFont="1" applyBorder="1" applyAlignment="1">
      <alignment vertical="center"/>
    </xf>
    <xf numFmtId="0" fontId="3" fillId="0" borderId="23" xfId="0" applyFont="1" applyBorder="1" applyAlignment="1">
      <alignment horizontal="center" vertical="center"/>
    </xf>
    <xf numFmtId="17" fontId="2" fillId="0" borderId="19" xfId="5" applyNumberFormat="1" applyFont="1" applyBorder="1" applyAlignment="1">
      <alignment horizontal="left" vertical="center"/>
    </xf>
    <xf numFmtId="164" fontId="3" fillId="0" borderId="23" xfId="5" applyNumberFormat="1" applyFont="1" applyBorder="1" applyAlignment="1">
      <alignment horizontal="center" vertical="center"/>
    </xf>
    <xf numFmtId="0" fontId="3" fillId="4" borderId="17"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1" fillId="4" borderId="2" xfId="0" applyFont="1" applyFill="1" applyBorder="1" applyAlignment="1" applyProtection="1">
      <alignment horizontal="justify" vertical="top" wrapText="1"/>
    </xf>
    <xf numFmtId="0" fontId="11" fillId="4" borderId="2" xfId="0" applyFont="1" applyFill="1" applyBorder="1" applyAlignment="1" applyProtection="1">
      <alignment horizontal="center" vertical="top" wrapText="1"/>
    </xf>
    <xf numFmtId="0" fontId="22" fillId="15" borderId="27" xfId="7" applyFont="1" applyFill="1" applyBorder="1" applyAlignment="1">
      <alignment horizontal="center"/>
    </xf>
    <xf numFmtId="0" fontId="4" fillId="4" borderId="9" xfId="0" applyFont="1" applyFill="1" applyBorder="1" applyAlignment="1">
      <alignment horizontal="center" wrapText="1"/>
    </xf>
    <xf numFmtId="0" fontId="0" fillId="0" borderId="27" xfId="0" applyBorder="1" applyAlignment="1">
      <alignment horizontal="center" vertical="center"/>
    </xf>
    <xf numFmtId="0" fontId="8" fillId="0" borderId="22" xfId="4" applyFont="1" applyBorder="1" applyAlignment="1">
      <alignment horizontal="center" vertical="center"/>
    </xf>
    <xf numFmtId="0" fontId="8" fillId="0" borderId="24" xfId="4" applyFont="1" applyBorder="1" applyAlignment="1">
      <alignment horizontal="center" vertical="center"/>
    </xf>
    <xf numFmtId="0" fontId="7" fillId="4" borderId="0" xfId="0" applyFont="1" applyFill="1" applyBorder="1" applyAlignment="1">
      <alignment horizontal="center" vertical="center" wrapText="1"/>
    </xf>
    <xf numFmtId="17" fontId="9" fillId="0" borderId="20" xfId="5" applyNumberFormat="1" applyFont="1" applyBorder="1" applyAlignment="1">
      <alignment horizontal="justify" vertical="center"/>
    </xf>
    <xf numFmtId="0" fontId="8" fillId="0" borderId="22" xfId="5" applyFont="1" applyBorder="1" applyAlignment="1">
      <alignment horizontal="center" vertical="center"/>
    </xf>
    <xf numFmtId="0" fontId="8" fillId="0" borderId="23" xfId="5" applyFont="1" applyBorder="1" applyAlignment="1">
      <alignment horizontal="center" vertical="center"/>
    </xf>
    <xf numFmtId="0" fontId="8" fillId="0" borderId="20" xfId="4" applyFont="1" applyBorder="1" applyAlignment="1">
      <alignment horizontal="center" vertical="center"/>
    </xf>
    <xf numFmtId="164" fontId="8" fillId="0" borderId="23" xfId="4" applyNumberFormat="1" applyFont="1" applyBorder="1" applyAlignment="1">
      <alignment horizontal="center" vertical="center"/>
    </xf>
    <xf numFmtId="166" fontId="10" fillId="7" borderId="0" xfId="10" applyFont="1" applyFill="1" applyBorder="1" applyAlignment="1" applyProtection="1">
      <alignment horizontal="center" vertical="top" wrapText="1"/>
    </xf>
    <xf numFmtId="0" fontId="10" fillId="7" borderId="1" xfId="0" applyFont="1" applyFill="1" applyBorder="1" applyAlignment="1">
      <alignment horizontal="center" vertical="top" wrapText="1"/>
    </xf>
    <xf numFmtId="9" fontId="10" fillId="7" borderId="1" xfId="9" applyFont="1" applyFill="1" applyBorder="1" applyAlignment="1" applyProtection="1">
      <alignment horizontal="center" vertical="top" wrapText="1"/>
    </xf>
    <xf numFmtId="164" fontId="8" fillId="0" borderId="22" xfId="5" applyNumberFormat="1" applyFont="1" applyBorder="1" applyAlignment="1">
      <alignment horizontal="center" vertical="center"/>
    </xf>
    <xf numFmtId="0" fontId="7" fillId="4" borderId="9" xfId="0" applyFont="1" applyFill="1" applyBorder="1" applyAlignment="1">
      <alignment horizontal="center" wrapText="1"/>
    </xf>
    <xf numFmtId="0" fontId="34" fillId="0" borderId="19" xfId="3" applyFont="1" applyBorder="1" applyAlignment="1">
      <alignment horizontal="left" vertical="top"/>
    </xf>
    <xf numFmtId="0" fontId="34" fillId="0" borderId="21" xfId="3" applyFont="1" applyBorder="1" applyAlignment="1">
      <alignment horizontal="left" vertical="top"/>
    </xf>
    <xf numFmtId="0" fontId="34" fillId="0" borderId="18" xfId="3" applyFont="1" applyBorder="1" applyAlignment="1">
      <alignment horizontal="left" vertical="top"/>
    </xf>
    <xf numFmtId="0" fontId="20" fillId="0" borderId="23" xfId="3" applyFont="1" applyBorder="1" applyAlignment="1">
      <alignment horizontal="center" vertical="top"/>
    </xf>
    <xf numFmtId="0" fontId="20" fillId="0" borderId="25" xfId="3" applyFont="1" applyBorder="1" applyAlignment="1">
      <alignment horizontal="center" vertical="top"/>
    </xf>
    <xf numFmtId="0" fontId="20" fillId="0" borderId="26" xfId="3" applyFont="1" applyBorder="1" applyAlignment="1">
      <alignment horizontal="center" vertical="top"/>
    </xf>
    <xf numFmtId="0" fontId="34" fillId="0" borderId="19" xfId="3" applyFont="1" applyBorder="1" applyAlignment="1">
      <alignment horizontal="justify" vertical="top"/>
    </xf>
    <xf numFmtId="0" fontId="34" fillId="0" borderId="21" xfId="3" applyFont="1" applyBorder="1" applyAlignment="1">
      <alignment horizontal="justify" vertical="top"/>
    </xf>
    <xf numFmtId="0" fontId="34" fillId="0" borderId="18" xfId="3" applyFont="1" applyBorder="1" applyAlignment="1">
      <alignment horizontal="justify" vertical="top"/>
    </xf>
    <xf numFmtId="0" fontId="34" fillId="0" borderId="23" xfId="3" applyFont="1" applyBorder="1" applyAlignment="1">
      <alignment horizontal="justify" vertical="top"/>
    </xf>
    <xf numFmtId="0" fontId="34" fillId="0" borderId="25" xfId="3" applyFont="1" applyBorder="1" applyAlignment="1">
      <alignment horizontal="justify" vertical="top"/>
    </xf>
    <xf numFmtId="0" fontId="34" fillId="0" borderId="26" xfId="3" applyFont="1" applyBorder="1" applyAlignment="1">
      <alignment horizontal="justify" vertical="top"/>
    </xf>
    <xf numFmtId="17" fontId="34" fillId="0" borderId="19" xfId="3" applyNumberFormat="1" applyFont="1" applyBorder="1" applyAlignment="1">
      <alignment horizontal="left" vertical="top"/>
    </xf>
    <xf numFmtId="0" fontId="36" fillId="3" borderId="0" xfId="3" applyFont="1" applyFill="1" applyAlignment="1">
      <alignment horizontal="center" wrapText="1"/>
    </xf>
    <xf numFmtId="0" fontId="35" fillId="0" borderId="0" xfId="3" applyFont="1"/>
    <xf numFmtId="0" fontId="14" fillId="14" borderId="2" xfId="3" applyFont="1" applyFill="1" applyBorder="1" applyAlignment="1">
      <alignment horizontal="center" vertical="center" wrapText="1"/>
    </xf>
    <xf numFmtId="0" fontId="14" fillId="14" borderId="2" xfId="3" applyFont="1" applyFill="1" applyBorder="1" applyAlignment="1">
      <alignment horizontal="center" vertical="top" wrapText="1"/>
    </xf>
    <xf numFmtId="0" fontId="3" fillId="7" borderId="8" xfId="11" applyFont="1" applyFill="1" applyBorder="1" applyAlignment="1">
      <alignment horizontal="justify" vertical="distributed" wrapText="1"/>
    </xf>
    <xf numFmtId="0" fontId="3" fillId="6" borderId="8" xfId="11" applyFont="1" applyFill="1" applyBorder="1" applyAlignment="1">
      <alignment horizontal="justify" vertical="distributed" wrapText="1"/>
    </xf>
    <xf numFmtId="0" fontId="3" fillId="8" borderId="8" xfId="11" applyFont="1" applyFill="1" applyBorder="1" applyAlignment="1">
      <alignment horizontal="justify" vertical="distributed" wrapText="1"/>
    </xf>
    <xf numFmtId="0" fontId="12" fillId="0" borderId="9" xfId="1" applyFont="1" applyBorder="1" applyAlignment="1">
      <alignment horizontal="center" vertical="center" wrapText="1"/>
    </xf>
    <xf numFmtId="0" fontId="5" fillId="7" borderId="2" xfId="1" applyFont="1" applyFill="1" applyBorder="1" applyAlignment="1">
      <alignment horizontal="center" vertical="top"/>
    </xf>
    <xf numFmtId="0" fontId="3" fillId="7" borderId="3" xfId="11" applyFont="1" applyFill="1" applyBorder="1" applyAlignment="1">
      <alignment horizontal="center" vertical="distributed" wrapText="1"/>
    </xf>
    <xf numFmtId="0" fontId="3" fillId="8" borderId="2" xfId="11" applyFont="1" applyFill="1" applyBorder="1" applyAlignment="1">
      <alignment horizontal="center" vertical="distributed" wrapText="1"/>
    </xf>
    <xf numFmtId="0" fontId="12" fillId="0" borderId="9" xfId="11" applyFont="1" applyBorder="1" applyAlignment="1">
      <alignment horizontal="center" vertical="center"/>
    </xf>
    <xf numFmtId="0" fontId="3" fillId="4" borderId="1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0" fillId="6" borderId="2" xfId="0" applyFont="1" applyFill="1" applyBorder="1" applyAlignment="1">
      <alignment vertical="center" wrapText="1"/>
    </xf>
    <xf numFmtId="0" fontId="10" fillId="6" borderId="2" xfId="0" applyFont="1" applyFill="1" applyBorder="1" applyAlignment="1">
      <alignment horizontal="justify" vertical="center" wrapText="1"/>
    </xf>
    <xf numFmtId="0" fontId="6" fillId="10" borderId="6" xfId="1" applyFont="1" applyFill="1" applyBorder="1" applyAlignment="1">
      <alignment vertical="center" wrapText="1"/>
    </xf>
    <xf numFmtId="0" fontId="6" fillId="10" borderId="7" xfId="1" applyFont="1" applyFill="1" applyBorder="1" applyAlignment="1">
      <alignment vertical="center" wrapText="1"/>
    </xf>
    <xf numFmtId="0" fontId="2" fillId="0" borderId="2"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3" fillId="8" borderId="2" xfId="0" applyFont="1" applyFill="1" applyBorder="1" applyAlignment="1">
      <alignment horizontal="right" vertical="top" wrapText="1"/>
    </xf>
    <xf numFmtId="0" fontId="3" fillId="4" borderId="29" xfId="0" applyFont="1" applyFill="1" applyBorder="1" applyAlignment="1">
      <alignment horizontal="right" vertical="top" wrapText="1"/>
    </xf>
    <xf numFmtId="0" fontId="3" fillId="4" borderId="0" xfId="0" applyFont="1" applyFill="1" applyBorder="1" applyAlignment="1">
      <alignment horizontal="right" vertical="top" wrapText="1"/>
    </xf>
    <xf numFmtId="0" fontId="3" fillId="4" borderId="28" xfId="0" applyFont="1" applyFill="1" applyBorder="1" applyAlignment="1">
      <alignment horizontal="right" vertical="top" wrapText="1"/>
    </xf>
  </cellXfs>
  <cellStyles count="12">
    <cellStyle name="Normal" xfId="0" builtinId="0"/>
    <cellStyle name="Normal 2" xfId="1"/>
    <cellStyle name="Normal 3" xfId="2"/>
    <cellStyle name="Normal 3 2" xfId="3"/>
    <cellStyle name="Normal_Orç 041_2009 Adaptação Copa PJ Ceilândia" xfId="4"/>
    <cellStyle name="Normal_Orç 041_2009 Adaptação Copa PJ Ceilândia_Orçamento Sintético" xfId="5"/>
    <cellStyle name="Normal_Orç 041_2009 Adaptação Copa PJ Ceilândia_Plan1" xfId="6"/>
    <cellStyle name="Normal_Plan1_1 2" xfId="7"/>
    <cellStyle name="Porcentagem" xfId="8" builtinId="5"/>
    <cellStyle name="Porcentagem 2" xfId="9"/>
    <cellStyle name="Separador de milhares" xfId="10" builtinId="3"/>
    <cellStyle name="Texto Explicativo 2" xfId="11"/>
  </cellStyles>
  <dxfs count="803">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theme="0"/>
      </font>
    </dxf>
    <dxf>
      <font>
        <color rgb="FFFFFFFF"/>
      </font>
    </dxf>
    <dxf>
      <font>
        <color rgb="FFFFFFFF"/>
      </font>
    </dxf>
    <dxf>
      <font>
        <color theme="0"/>
      </font>
    </dxf>
    <dxf>
      <font>
        <color rgb="FFFFFFFF"/>
      </font>
    </dxf>
    <dxf>
      <font>
        <color theme="0"/>
      </font>
    </dxf>
    <dxf>
      <font>
        <color rgb="FFFFFFFF"/>
      </font>
    </dxf>
    <dxf>
      <font>
        <color theme="0"/>
      </font>
    </dxf>
    <dxf>
      <font>
        <color rgb="FFFFFFFF"/>
      </font>
    </dxf>
    <dxf>
      <font>
        <color theme="0"/>
      </font>
    </dxf>
    <dxf>
      <font>
        <color rgb="FFFFFFFF"/>
      </font>
    </dxf>
    <dxf>
      <font>
        <color theme="0"/>
      </font>
    </dxf>
    <dxf>
      <font>
        <color rgb="FFFFFFFF"/>
      </font>
    </dxf>
    <dxf>
      <font>
        <color theme="0"/>
      </font>
    </dxf>
    <dxf>
      <font>
        <color rgb="FFFFFFFF"/>
      </font>
    </dxf>
    <dxf>
      <font>
        <color theme="0"/>
      </font>
    </dxf>
    <dxf>
      <font>
        <color rgb="FFFFFFFF"/>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5" tint="0.79998168889431442"/>
      </font>
    </dxf>
    <dxf>
      <font>
        <color theme="5" tint="0.79998168889431442"/>
      </font>
    </dxf>
    <dxf>
      <font>
        <color theme="7" tint="0.79998168889431442"/>
        <name val="Arial"/>
        <scheme val="none"/>
      </font>
    </dxf>
    <dxf>
      <font>
        <color theme="7" tint="0.79998168889431442"/>
        <name val="Arial"/>
        <scheme val="none"/>
      </font>
    </dxf>
    <dxf>
      <font>
        <color theme="7" tint="0.79998168889431442"/>
        <name val="Arial"/>
        <scheme val="none"/>
      </font>
    </dxf>
    <dxf>
      <font>
        <color theme="7" tint="0.79998168889431442"/>
        <name val="Arial"/>
        <scheme val="none"/>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theme="0"/>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theme="0"/>
      </font>
    </dxf>
    <dxf>
      <font>
        <color rgb="FFFFFFFF"/>
      </font>
    </dxf>
    <dxf>
      <font>
        <color rgb="FFFFFFFF"/>
      </font>
    </dxf>
    <dxf>
      <font>
        <color theme="0"/>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theme="0"/>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theme="0"/>
      </font>
    </dxf>
    <dxf>
      <font>
        <color rgb="FFFFFFFF"/>
      </font>
    </dxf>
    <dxf>
      <font>
        <color theme="0"/>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theme="0"/>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5" tint="0.79998168889431442"/>
      </font>
    </dxf>
    <dxf>
      <font>
        <color theme="5" tint="0.79998168889431442"/>
      </font>
    </dxf>
    <dxf>
      <font>
        <color theme="0"/>
      </font>
    </dxf>
    <dxf>
      <font>
        <color rgb="FFFFFFFF"/>
      </font>
    </dxf>
    <dxf>
      <font>
        <color rgb="FFFFFFFF"/>
      </font>
    </dxf>
    <dxf>
      <font>
        <color rgb="FFFFFFFF"/>
      </font>
    </dxf>
    <dxf>
      <font>
        <color theme="0"/>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0"/>
      </font>
    </dxf>
    <dxf>
      <font>
        <color rgb="FFFFFFFF"/>
      </font>
    </dxf>
    <dxf>
      <font>
        <color rgb="FFFFFFFF"/>
      </font>
    </dxf>
    <dxf>
      <font>
        <color rgb="FFFFFFFF"/>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39994506668294322"/>
      </font>
    </dxf>
    <dxf>
      <font>
        <color theme="5" tint="0.39994506668294322"/>
      </font>
    </dxf>
    <dxf>
      <font>
        <color theme="5" tint="0.39994506668294322"/>
        <name val="Arial"/>
        <scheme val="none"/>
      </font>
    </dxf>
    <dxf>
      <font>
        <color rgb="FFD8ECF6"/>
        <name val="Arial"/>
        <scheme val="none"/>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name val="Arial"/>
        <scheme val="none"/>
      </font>
    </dxf>
    <dxf>
      <font>
        <color rgb="FFD8ECF6"/>
        <name val="Arial"/>
        <scheme val="none"/>
      </font>
    </dxf>
    <dxf>
      <font>
        <color theme="5" tint="0.39994506668294322"/>
        <name val="Arial"/>
        <scheme val="none"/>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0"/>
      </font>
    </dxf>
    <dxf>
      <font>
        <color rgb="FFFFFFFF"/>
      </font>
    </dxf>
    <dxf>
      <font>
        <color rgb="FFFFFFFF"/>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theme="7" tint="0.79998168889431442"/>
        <name val="Arial"/>
        <scheme val="none"/>
      </font>
    </dxf>
    <dxf>
      <font>
        <color theme="7" tint="0.79998168889431442"/>
        <name val="Arial"/>
        <scheme val="none"/>
      </font>
    </dxf>
    <dxf>
      <font>
        <color theme="5" tint="0.79998168889431442"/>
      </font>
    </dxf>
    <dxf>
      <font>
        <color theme="5" tint="0.79998168889431442"/>
      </font>
    </dxf>
    <dxf>
      <font>
        <color theme="5" tint="0.39994506668294322"/>
      </font>
    </dxf>
    <dxf>
      <font>
        <color theme="5" tint="0.39994506668294322"/>
        <name val="Arial"/>
        <scheme val="none"/>
      </font>
    </dxf>
    <dxf>
      <font>
        <color theme="5" tint="0.39994506668294322"/>
      </font>
    </dxf>
    <dxf>
      <font>
        <color theme="5" tint="0.39994506668294322"/>
        <name val="Arial"/>
        <scheme val="none"/>
      </font>
    </dxf>
    <dxf>
      <font>
        <color rgb="FFD8ECF6"/>
        <name val="Arial"/>
        <scheme val="none"/>
      </font>
    </dxf>
    <dxf>
      <font>
        <color rgb="FFFFFF00"/>
      </font>
    </dxf>
    <dxf>
      <font>
        <color rgb="FFFFFF00"/>
      </font>
    </dxf>
    <dxf>
      <font>
        <color rgb="FFFFFF00"/>
      </font>
    </dxf>
    <dxf>
      <font>
        <color rgb="FFFFFFFF"/>
      </font>
    </dxf>
    <dxf>
      <font>
        <color rgb="FFFFFF00"/>
      </font>
    </dxf>
    <dxf>
      <font>
        <color rgb="FFFFFF00"/>
      </font>
    </dxf>
    <dxf>
      <font>
        <color rgb="FFFFFF00"/>
      </font>
    </dxf>
    <dxf>
      <font>
        <color rgb="FFFFFFFF"/>
      </font>
    </dxf>
    <dxf>
      <font>
        <color rgb="FFFFFFFF"/>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
      <font>
        <color rgb="FFFFFF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2F2F2"/>
      <rgbColor rgb="00DAEEF3"/>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D8ECF6"/>
      <rgbColor rgb="00EFEFEF"/>
      <rgbColor rgb="00DAE3F3"/>
      <rgbColor rgb="00DBDBDB"/>
      <rgbColor rgb="00FF99CC"/>
      <rgbColor rgb="00CC99FF"/>
      <rgbColor rgb="00D9D9D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3"/>
  <sheetViews>
    <sheetView showGridLines="0" tabSelected="1" zoomScaleNormal="100" workbookViewId="0">
      <selection activeCell="A2" sqref="A2"/>
    </sheetView>
  </sheetViews>
  <sheetFormatPr defaultColWidth="8.625" defaultRowHeight="14.25"/>
  <cols>
    <col min="1" max="1" width="6" customWidth="1"/>
    <col min="2" max="2" width="73.75" customWidth="1"/>
  </cols>
  <sheetData>
    <row r="1" spans="1:2">
      <c r="A1" s="219" t="s">
        <v>322</v>
      </c>
      <c r="B1" s="219"/>
    </row>
    <row r="2" spans="1:2">
      <c r="A2" s="163"/>
      <c r="B2" s="162"/>
    </row>
    <row r="3" spans="1:2">
      <c r="A3" s="157"/>
      <c r="B3" s="156" t="s">
        <v>321</v>
      </c>
    </row>
    <row r="4" spans="1:2" ht="33.75">
      <c r="A4" s="153">
        <v>1</v>
      </c>
      <c r="B4" s="152" t="s">
        <v>320</v>
      </c>
    </row>
    <row r="5" spans="1:2">
      <c r="A5" s="153">
        <v>2</v>
      </c>
      <c r="B5" s="152" t="s">
        <v>319</v>
      </c>
    </row>
    <row r="6" spans="1:2" ht="22.5">
      <c r="A6" s="153" t="s">
        <v>318</v>
      </c>
      <c r="B6" s="152" t="s">
        <v>317</v>
      </c>
    </row>
    <row r="7" spans="1:2">
      <c r="A7" s="153" t="s">
        <v>316</v>
      </c>
      <c r="B7" s="152" t="s">
        <v>315</v>
      </c>
    </row>
    <row r="8" spans="1:2" ht="22.5">
      <c r="A8" s="153" t="s">
        <v>314</v>
      </c>
      <c r="B8" s="152" t="s">
        <v>313</v>
      </c>
    </row>
    <row r="9" spans="1:2">
      <c r="A9" s="153" t="s">
        <v>312</v>
      </c>
      <c r="B9" s="152" t="s">
        <v>323</v>
      </c>
    </row>
    <row r="10" spans="1:2" ht="22.5">
      <c r="A10" s="161" t="s">
        <v>311</v>
      </c>
      <c r="B10" s="160" t="s">
        <v>310</v>
      </c>
    </row>
    <row r="11" spans="1:2">
      <c r="A11" s="159"/>
      <c r="B11" s="158"/>
    </row>
    <row r="12" spans="1:2">
      <c r="A12" s="157" t="s">
        <v>656</v>
      </c>
      <c r="B12" s="156" t="s">
        <v>309</v>
      </c>
    </row>
    <row r="13" spans="1:2" ht="22.5">
      <c r="A13" s="153" t="s">
        <v>616</v>
      </c>
      <c r="B13" s="152" t="s">
        <v>308</v>
      </c>
    </row>
    <row r="14" spans="1:2" ht="22.5">
      <c r="A14" s="153" t="s">
        <v>640</v>
      </c>
      <c r="B14" s="152" t="s">
        <v>307</v>
      </c>
    </row>
    <row r="15" spans="1:2">
      <c r="A15" s="155" t="s">
        <v>678</v>
      </c>
      <c r="B15" s="154" t="s">
        <v>306</v>
      </c>
    </row>
    <row r="16" spans="1:2">
      <c r="A16" s="153" t="s">
        <v>630</v>
      </c>
      <c r="B16" s="152" t="s">
        <v>305</v>
      </c>
    </row>
    <row r="17" spans="1:2" ht="22.5">
      <c r="A17" s="153" t="s">
        <v>660</v>
      </c>
      <c r="B17" s="152" t="s">
        <v>304</v>
      </c>
    </row>
    <row r="18" spans="1:2" ht="22.5">
      <c r="A18" s="153" t="s">
        <v>662</v>
      </c>
      <c r="B18" s="152" t="s">
        <v>303</v>
      </c>
    </row>
    <row r="19" spans="1:2">
      <c r="A19" s="155" t="s">
        <v>691</v>
      </c>
      <c r="B19" s="154" t="s">
        <v>302</v>
      </c>
    </row>
    <row r="20" spans="1:2">
      <c r="A20" s="153" t="s">
        <v>681</v>
      </c>
      <c r="B20" s="152" t="s">
        <v>301</v>
      </c>
    </row>
    <row r="21" spans="1:2" ht="22.5">
      <c r="A21" s="153" t="s">
        <v>683</v>
      </c>
      <c r="B21" s="152" t="s">
        <v>300</v>
      </c>
    </row>
    <row r="22" spans="1:2" ht="22.5">
      <c r="A22" s="153" t="s">
        <v>685</v>
      </c>
      <c r="B22" s="152" t="s">
        <v>299</v>
      </c>
    </row>
    <row r="23" spans="1:2" ht="22.5">
      <c r="A23" s="153" t="s">
        <v>687</v>
      </c>
      <c r="B23" s="152" t="s">
        <v>298</v>
      </c>
    </row>
    <row r="24" spans="1:2">
      <c r="A24" s="155" t="s">
        <v>297</v>
      </c>
      <c r="B24" s="154" t="s">
        <v>296</v>
      </c>
    </row>
    <row r="25" spans="1:2" ht="33.75">
      <c r="A25" s="153" t="s">
        <v>693</v>
      </c>
      <c r="B25" s="152" t="s">
        <v>295</v>
      </c>
    </row>
    <row r="26" spans="1:2" ht="22.5">
      <c r="A26" s="153" t="s">
        <v>695</v>
      </c>
      <c r="B26" s="152" t="s">
        <v>294</v>
      </c>
    </row>
    <row r="27" spans="1:2">
      <c r="A27" s="153" t="s">
        <v>293</v>
      </c>
      <c r="B27" s="152" t="s">
        <v>292</v>
      </c>
    </row>
    <row r="28" spans="1:2">
      <c r="A28" s="155" t="s">
        <v>291</v>
      </c>
      <c r="B28" s="154" t="s">
        <v>290</v>
      </c>
    </row>
    <row r="29" spans="1:2">
      <c r="A29" s="153" t="s">
        <v>289</v>
      </c>
      <c r="B29" s="152" t="s">
        <v>288</v>
      </c>
    </row>
    <row r="30" spans="1:2">
      <c r="A30" s="151" t="s">
        <v>287</v>
      </c>
      <c r="B30" s="150" t="s">
        <v>286</v>
      </c>
    </row>
    <row r="31" spans="1:2">
      <c r="A31" s="149" t="s">
        <v>285</v>
      </c>
      <c r="B31" s="148" t="s">
        <v>284</v>
      </c>
    </row>
    <row r="32" spans="1:2" ht="22.5">
      <c r="A32" s="149" t="s">
        <v>283</v>
      </c>
      <c r="B32" s="148" t="s">
        <v>282</v>
      </c>
    </row>
    <row r="33" spans="1:2" ht="22.5">
      <c r="A33" s="147" t="s">
        <v>281</v>
      </c>
      <c r="B33" s="146" t="s">
        <v>280</v>
      </c>
    </row>
  </sheetData>
  <mergeCells count="1">
    <mergeCell ref="A1:B1"/>
  </mergeCells>
  <phoneticPr fontId="11" type="noConversion"/>
  <pageMargins left="0.51180555555555496" right="0.51180555555555496" top="0.78749999999999998" bottom="0.78749999999999998"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A1:D20"/>
  <sheetViews>
    <sheetView showGridLines="0" showOutlineSymbols="0" zoomScaleNormal="100" workbookViewId="0">
      <selection activeCell="B4" sqref="B4"/>
    </sheetView>
  </sheetViews>
  <sheetFormatPr defaultRowHeight="11.25"/>
  <cols>
    <col min="1" max="1" width="10" style="1" customWidth="1"/>
    <col min="2" max="2" width="60" style="1" customWidth="1"/>
    <col min="3" max="3" width="10" style="1" customWidth="1"/>
    <col min="4" max="4" width="18.125" style="1" customWidth="1"/>
    <col min="5" max="16384" width="9" style="1"/>
  </cols>
  <sheetData>
    <row r="1" spans="1:4" ht="21.95" customHeight="1">
      <c r="A1" s="164" t="str">
        <f ca="1">'Orçamento Sintético'!A1:A2</f>
        <v>P. Execução:</v>
      </c>
      <c r="B1" s="176" t="str">
        <f ca="1">'Orçamento Sintético'!D1</f>
        <v>Objeto: Remanescente da reforma de acessibilidade no edifício das Promotorias de Justiça de Samambaia</v>
      </c>
      <c r="C1" s="166" t="str">
        <f ca="1">'Orçamento Sintético'!C1</f>
        <v>Licitação:</v>
      </c>
      <c r="D1" s="221"/>
    </row>
    <row r="2" spans="1:4" ht="15" customHeight="1">
      <c r="A2" s="177" t="str">
        <f ca="1">'Orçamento Sintético'!A2:B2</f>
        <v>A</v>
      </c>
      <c r="B2" s="178" t="str">
        <f ca="1">'Orçamento Sintético'!D2</f>
        <v>Local: Quadra 302, conjunto 1, Samambaia Sul, PJ de Samambaia, Brasília-DF</v>
      </c>
      <c r="C2" s="179" t="str">
        <f ca="1">'Orçamento Sintético'!C2</f>
        <v>B</v>
      </c>
      <c r="D2" s="221"/>
    </row>
    <row r="3" spans="1:4" ht="15" customHeight="1">
      <c r="A3" s="180" t="str">
        <f ca="1">'Orçamento Sintético'!A3:B3</f>
        <v>P. Validade:</v>
      </c>
      <c r="B3" s="180" t="str">
        <f ca="1">'Orçamento Sintético'!C3</f>
        <v>Razão Social:</v>
      </c>
      <c r="C3" s="164" t="str">
        <f ca="1">'Orçamento Sintético'!E1</f>
        <v>Data:</v>
      </c>
      <c r="D3" s="221"/>
    </row>
    <row r="4" spans="1:4" ht="15" customHeight="1">
      <c r="A4" s="177" t="str">
        <f ca="1">'Orçamento Sintético'!A4:B4</f>
        <v>C</v>
      </c>
      <c r="B4" s="181" t="str">
        <f ca="1">'Orçamento Sintético'!C4</f>
        <v>D</v>
      </c>
      <c r="C4" s="181">
        <f ca="1">'Orçamento Sintético'!E2</f>
        <v>1</v>
      </c>
      <c r="D4" s="221"/>
    </row>
    <row r="5" spans="1:4" ht="15" customHeight="1">
      <c r="A5" s="164" t="str">
        <f ca="1">'Orçamento Sintético'!A5</f>
        <v>P. Garantia:</v>
      </c>
      <c r="B5" s="180" t="str">
        <f ca="1">'Orçamento Sintético'!C5</f>
        <v>CNPJ:</v>
      </c>
      <c r="C5" s="164" t="str">
        <f ca="1">'Orçamento Sintético'!E3</f>
        <v>Telefone:</v>
      </c>
      <c r="D5" s="221"/>
    </row>
    <row r="6" spans="1:4" ht="15" customHeight="1">
      <c r="A6" s="177" t="str">
        <f ca="1">'Orçamento Sintético'!A6:B6</f>
        <v>F</v>
      </c>
      <c r="B6" s="181" t="str">
        <f ca="1">'Orçamento Sintético'!C6</f>
        <v>G</v>
      </c>
      <c r="C6" s="181" t="str">
        <f ca="1">'Orçamento Sintético'!E4</f>
        <v>E</v>
      </c>
      <c r="D6" s="221"/>
    </row>
    <row r="7" spans="1:4" ht="14.1" customHeight="1">
      <c r="A7" s="220" t="s">
        <v>549</v>
      </c>
      <c r="B7" s="220"/>
      <c r="C7" s="220"/>
      <c r="D7" s="220"/>
    </row>
    <row r="8" spans="1:4" ht="24" customHeight="1">
      <c r="A8" s="3" t="s">
        <v>550</v>
      </c>
      <c r="B8" s="3" t="s">
        <v>551</v>
      </c>
      <c r="C8" s="3" t="s">
        <v>552</v>
      </c>
      <c r="D8" s="3" t="s">
        <v>553</v>
      </c>
    </row>
    <row r="9" spans="1:4" ht="24" customHeight="1">
      <c r="A9" s="120" t="s">
        <v>554</v>
      </c>
      <c r="B9" s="4" t="str">
        <f ca="1">VLOOKUP(A9,'Orçamento Sintético'!$A:$H,4,0)</f>
        <v>SERVIÇOS TÉCNICO-PROFISSIONAIS</v>
      </c>
      <c r="C9" s="5">
        <f ca="1">VLOOKUP(A9,'Orçamento Sintético'!$A:$H,8,0)</f>
        <v>233.94</v>
      </c>
      <c r="D9" s="6">
        <f t="shared" ref="D9:D16" si="0">ROUND(C9/$D$18,4)</f>
        <v>2.9999999999999997E-4</v>
      </c>
    </row>
    <row r="10" spans="1:4" ht="24" customHeight="1">
      <c r="A10" s="120" t="s">
        <v>555</v>
      </c>
      <c r="B10" s="4" t="str">
        <f ca="1">VLOOKUP(A10,'Orçamento Sintético'!$A:$H,4,0)</f>
        <v>SERVIÇOS PRELIMINARES</v>
      </c>
      <c r="C10" s="5">
        <f ca="1">VLOOKUP(A10,'Orçamento Sintético'!$A:$H,8,0)</f>
        <v>26239.83</v>
      </c>
      <c r="D10" s="6">
        <f t="shared" si="0"/>
        <v>3.8199999999999998E-2</v>
      </c>
    </row>
    <row r="11" spans="1:4" ht="24" customHeight="1">
      <c r="A11" s="120" t="s">
        <v>556</v>
      </c>
      <c r="B11" s="4" t="str">
        <f ca="1">VLOOKUP(A11,'Orçamento Sintético'!$A:$H,4,0)</f>
        <v>SERVIÇOS AUXILIARES E ADMINISTRATIVOS</v>
      </c>
      <c r="C11" s="5">
        <f ca="1">VLOOKUP(A11,'Orçamento Sintético'!$A:$H,8,0)</f>
        <v>18963.059999999998</v>
      </c>
      <c r="D11" s="6">
        <f t="shared" si="0"/>
        <v>2.76E-2</v>
      </c>
    </row>
    <row r="12" spans="1:4" ht="24" customHeight="1">
      <c r="A12" s="120" t="s">
        <v>557</v>
      </c>
      <c r="B12" s="4" t="str">
        <f ca="1">VLOOKUP(A12,'Orçamento Sintético'!$A:$H,4,0)</f>
        <v>ARQUITETURA</v>
      </c>
      <c r="C12" s="5">
        <f ca="1">VLOOKUP(A12,'Orçamento Sintético'!$A:$H,8,0)</f>
        <v>552951.71</v>
      </c>
      <c r="D12" s="6">
        <f t="shared" si="0"/>
        <v>0.80600000000000005</v>
      </c>
    </row>
    <row r="13" spans="1:4" ht="24" customHeight="1">
      <c r="A13" s="120" t="s">
        <v>558</v>
      </c>
      <c r="B13" s="4" t="str">
        <f ca="1">VLOOKUP(A13,'Orçamento Sintético'!$A:$H,4,0)</f>
        <v>SERVIÇOS COMPLEMENTARES</v>
      </c>
      <c r="C13" s="5">
        <f ca="1">VLOOKUP(A13,'Orçamento Sintético'!$A:$H,8,0)</f>
        <v>6255.61</v>
      </c>
      <c r="D13" s="6">
        <f t="shared" si="0"/>
        <v>9.1000000000000004E-3</v>
      </c>
    </row>
    <row r="14" spans="1:4" ht="24" customHeight="1">
      <c r="A14" s="120" t="s">
        <v>792</v>
      </c>
      <c r="B14" s="4" t="str">
        <f ca="1">VLOOKUP(A14,'Orçamento Sintético'!$A:$H,4,0)</f>
        <v>INSTALAÇÕES HIDRÁULICAS E SANITÁRIAS</v>
      </c>
      <c r="C14" s="5">
        <f ca="1">VLOOKUP(A14,'Orçamento Sintético'!$A:$H,8,0)</f>
        <v>17610.030000000002</v>
      </c>
      <c r="D14" s="6">
        <f t="shared" si="0"/>
        <v>2.5700000000000001E-2</v>
      </c>
    </row>
    <row r="15" spans="1:4" ht="24" customHeight="1">
      <c r="A15" s="120" t="s">
        <v>795</v>
      </c>
      <c r="B15" s="4" t="str">
        <f ca="1">VLOOKUP(A15,'Orçamento Sintético'!$A:$H,4,0)</f>
        <v>INSTALAÇÕES ELÉTRICAS E ELETRÔNICAS</v>
      </c>
      <c r="C15" s="5">
        <f ca="1">VLOOKUP(A15,'Orçamento Sintético'!$A:$H,8,0)</f>
        <v>58962.48</v>
      </c>
      <c r="D15" s="6">
        <f t="shared" si="0"/>
        <v>8.5900000000000004E-2</v>
      </c>
    </row>
    <row r="16" spans="1:4" ht="24" customHeight="1">
      <c r="A16" s="120" t="s">
        <v>1285</v>
      </c>
      <c r="B16" s="4" t="str">
        <f ca="1">VLOOKUP(A16,'Orçamento Sintético'!$A:$H,4,0)</f>
        <v>INSTALAÇÕES MECÂNICAS</v>
      </c>
      <c r="C16" s="5">
        <f ca="1">VLOOKUP(A16,'Orçamento Sintético'!$A:$H,8,0)</f>
        <v>4861.3099999999995</v>
      </c>
      <c r="D16" s="6">
        <f t="shared" si="0"/>
        <v>7.1000000000000004E-3</v>
      </c>
    </row>
    <row r="17" spans="1:4" ht="14.1" customHeight="1"/>
    <row r="18" spans="1:4" ht="14.1" customHeight="1">
      <c r="A18" s="7"/>
      <c r="B18" s="7" t="s">
        <v>559</v>
      </c>
      <c r="C18" s="8"/>
      <c r="D18" s="8">
        <f>SUM(C9:C16)</f>
        <v>686077.97</v>
      </c>
    </row>
    <row r="19" spans="1:4" ht="14.1" customHeight="1">
      <c r="A19" s="7"/>
      <c r="B19" s="7" t="s">
        <v>560</v>
      </c>
      <c r="C19" s="71" t="str">
        <f ca="1">"("&amp;'Composição de BDI'!$D$23*100&amp;"%)"</f>
        <v>(22,12%)</v>
      </c>
      <c r="D19" s="8">
        <f ca="1">TRUNC(D18*'Composição de BDI'!D23,2)</f>
        <v>151760.44</v>
      </c>
    </row>
    <row r="20" spans="1:4" ht="14.1" customHeight="1">
      <c r="A20" s="7"/>
      <c r="B20" s="7" t="s">
        <v>561</v>
      </c>
      <c r="C20" s="8"/>
      <c r="D20" s="8">
        <f>SUM(D18:D19)</f>
        <v>837838.40999999992</v>
      </c>
    </row>
  </sheetData>
  <sheetCalcPr fullCalcOnLoad="1"/>
  <mergeCells count="2">
    <mergeCell ref="A7:D7"/>
    <mergeCell ref="D1:D6"/>
  </mergeCells>
  <phoneticPr fontId="11" type="noConversion"/>
  <printOptions horizontalCentered="1"/>
  <pageMargins left="0.51180555555555496" right="0.51180555555555496" top="0.78749999999999998" bottom="0.78749999999999998" header="0.51180555555555496" footer="0.51180555555555496"/>
  <pageSetup paperSize="9" scale="72" firstPageNumber="0" fitToHeight="0" orientation="portrait"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H239"/>
  <sheetViews>
    <sheetView showGridLines="0" showOutlineSymbols="0" topLeftCell="A223" zoomScaleNormal="100" workbookViewId="0">
      <selection activeCell="F112" sqref="F112"/>
    </sheetView>
  </sheetViews>
  <sheetFormatPr defaultRowHeight="13.9" customHeight="1"/>
  <cols>
    <col min="1" max="1" width="11.375" style="9" customWidth="1"/>
    <col min="2" max="2" width="10" style="10" customWidth="1"/>
    <col min="3" max="3" width="13.25" style="10" customWidth="1"/>
    <col min="4" max="4" width="60" style="63" customWidth="1"/>
    <col min="5" max="5" width="8" style="9" customWidth="1"/>
    <col min="6" max="8" width="13" style="9" customWidth="1"/>
    <col min="9" max="16384" width="9" style="9"/>
  </cols>
  <sheetData>
    <row r="1" spans="1:8" ht="21.95" customHeight="1">
      <c r="A1" s="164" t="s">
        <v>324</v>
      </c>
      <c r="B1" s="165"/>
      <c r="C1" s="166" t="s">
        <v>325</v>
      </c>
      <c r="D1" s="167" t="s">
        <v>334</v>
      </c>
      <c r="E1" s="164" t="s">
        <v>548</v>
      </c>
      <c r="F1" s="168"/>
      <c r="G1" s="228"/>
      <c r="H1" s="228"/>
    </row>
    <row r="2" spans="1:8" ht="15" customHeight="1">
      <c r="A2" s="226" t="s">
        <v>656</v>
      </c>
      <c r="B2" s="226"/>
      <c r="C2" s="169" t="s">
        <v>678</v>
      </c>
      <c r="D2" s="170" t="s">
        <v>326</v>
      </c>
      <c r="E2" s="229">
        <v>1</v>
      </c>
      <c r="F2" s="229"/>
      <c r="G2" s="223"/>
      <c r="H2" s="223"/>
    </row>
    <row r="3" spans="1:8" ht="15" customHeight="1">
      <c r="A3" s="225" t="s">
        <v>327</v>
      </c>
      <c r="B3" s="225"/>
      <c r="C3" s="225" t="s">
        <v>328</v>
      </c>
      <c r="D3" s="225"/>
      <c r="E3" s="164" t="s">
        <v>329</v>
      </c>
      <c r="F3" s="171"/>
      <c r="G3" s="172"/>
      <c r="H3" s="173"/>
    </row>
    <row r="4" spans="1:8" ht="15" customHeight="1">
      <c r="A4" s="226" t="s">
        <v>691</v>
      </c>
      <c r="B4" s="226"/>
      <c r="C4" s="226" t="s">
        <v>297</v>
      </c>
      <c r="D4" s="226"/>
      <c r="E4" s="227" t="s">
        <v>291</v>
      </c>
      <c r="F4" s="227"/>
      <c r="G4" s="223"/>
      <c r="H4" s="223"/>
    </row>
    <row r="5" spans="1:8" ht="15" customHeight="1">
      <c r="A5" s="174" t="s">
        <v>330</v>
      </c>
      <c r="B5" s="165"/>
      <c r="C5" s="164" t="s">
        <v>331</v>
      </c>
      <c r="D5" s="175"/>
      <c r="E5" s="164" t="s">
        <v>332</v>
      </c>
      <c r="F5" s="171"/>
      <c r="G5" s="172"/>
      <c r="H5" s="173"/>
    </row>
    <row r="6" spans="1:8" ht="15" customHeight="1">
      <c r="A6" s="222" t="s">
        <v>287</v>
      </c>
      <c r="B6" s="222"/>
      <c r="C6" s="226" t="s">
        <v>333</v>
      </c>
      <c r="D6" s="226"/>
      <c r="E6" s="227" t="s">
        <v>605</v>
      </c>
      <c r="F6" s="227"/>
      <c r="G6" s="222"/>
      <c r="H6" s="222"/>
    </row>
    <row r="7" spans="1:8" ht="15" customHeight="1">
      <c r="A7" s="224" t="s">
        <v>562</v>
      </c>
      <c r="B7" s="224"/>
      <c r="C7" s="224"/>
      <c r="D7" s="224"/>
      <c r="E7" s="224"/>
      <c r="F7" s="224"/>
      <c r="G7" s="224"/>
      <c r="H7" s="224"/>
    </row>
    <row r="8" spans="1:8" ht="13.9" customHeight="1">
      <c r="A8" s="11" t="s">
        <v>550</v>
      </c>
      <c r="B8" s="11" t="s">
        <v>563</v>
      </c>
      <c r="C8" s="11" t="s">
        <v>564</v>
      </c>
      <c r="D8" s="12" t="s">
        <v>551</v>
      </c>
      <c r="E8" s="11" t="s">
        <v>565</v>
      </c>
      <c r="F8" s="13" t="s">
        <v>566</v>
      </c>
      <c r="G8" s="11" t="s">
        <v>567</v>
      </c>
      <c r="H8" s="13" t="s">
        <v>552</v>
      </c>
    </row>
    <row r="9" spans="1:8" ht="13.9" customHeight="1">
      <c r="A9" s="14" t="s">
        <v>554</v>
      </c>
      <c r="B9" s="15"/>
      <c r="C9" s="15"/>
      <c r="D9" s="16" t="s">
        <v>710</v>
      </c>
      <c r="E9" s="14"/>
      <c r="F9" s="17"/>
      <c r="G9" s="14"/>
      <c r="H9" s="17">
        <f>H10</f>
        <v>233.94</v>
      </c>
    </row>
    <row r="10" spans="1:8" ht="13.9" customHeight="1">
      <c r="A10" s="131" t="s">
        <v>568</v>
      </c>
      <c r="B10" s="132"/>
      <c r="C10" s="132"/>
      <c r="D10" s="131" t="s">
        <v>569</v>
      </c>
      <c r="E10" s="132"/>
      <c r="F10" s="133"/>
      <c r="G10" s="131"/>
      <c r="H10" s="134">
        <f>H11</f>
        <v>233.94</v>
      </c>
    </row>
    <row r="11" spans="1:8" ht="13.9" customHeight="1">
      <c r="A11" s="18" t="s">
        <v>711</v>
      </c>
      <c r="B11" s="19" t="s">
        <v>570</v>
      </c>
      <c r="C11" s="19" t="s">
        <v>571</v>
      </c>
      <c r="D11" s="20" t="s">
        <v>572</v>
      </c>
      <c r="E11" s="19" t="s">
        <v>573</v>
      </c>
      <c r="F11" s="21">
        <v>1</v>
      </c>
      <c r="G11" s="101">
        <f ca="1">VLOOKUP(A11,'Orçamento Analítico'!$A:$H,8,0)</f>
        <v>233.94</v>
      </c>
      <c r="H11" s="53">
        <v>233.94</v>
      </c>
    </row>
    <row r="12" spans="1:8" ht="13.9" customHeight="1">
      <c r="A12" s="14" t="s">
        <v>555</v>
      </c>
      <c r="B12" s="15"/>
      <c r="C12" s="15"/>
      <c r="D12" s="16" t="s">
        <v>574</v>
      </c>
      <c r="E12" s="14"/>
      <c r="F12" s="17"/>
      <c r="G12" s="14"/>
      <c r="H12" s="17">
        <f>H13+H25</f>
        <v>26239.83</v>
      </c>
    </row>
    <row r="13" spans="1:8" ht="13.9" customHeight="1">
      <c r="A13" s="131" t="s">
        <v>575</v>
      </c>
      <c r="B13" s="132"/>
      <c r="C13" s="132"/>
      <c r="D13" s="131" t="s">
        <v>576</v>
      </c>
      <c r="E13" s="132"/>
      <c r="F13" s="133"/>
      <c r="G13" s="131"/>
      <c r="H13" s="134">
        <f>H14+H18</f>
        <v>14118.7</v>
      </c>
    </row>
    <row r="14" spans="1:8" ht="13.9" customHeight="1">
      <c r="A14" s="131" t="s">
        <v>712</v>
      </c>
      <c r="B14" s="132"/>
      <c r="C14" s="132"/>
      <c r="D14" s="131" t="s">
        <v>1313</v>
      </c>
      <c r="E14" s="132"/>
      <c r="F14" s="133"/>
      <c r="G14" s="131"/>
      <c r="H14" s="134">
        <f>H15</f>
        <v>3387.4799999999996</v>
      </c>
    </row>
    <row r="15" spans="1:8" ht="13.9" customHeight="1">
      <c r="A15" s="131" t="s">
        <v>713</v>
      </c>
      <c r="B15" s="132"/>
      <c r="C15" s="132"/>
      <c r="D15" s="131" t="s">
        <v>1314</v>
      </c>
      <c r="E15" s="132"/>
      <c r="F15" s="133"/>
      <c r="G15" s="131"/>
      <c r="H15" s="134">
        <f>SUM(H16:H17)</f>
        <v>3387.4799999999996</v>
      </c>
    </row>
    <row r="16" spans="1:8" ht="22.5">
      <c r="A16" s="54" t="s">
        <v>714</v>
      </c>
      <c r="B16" s="55" t="s">
        <v>715</v>
      </c>
      <c r="C16" s="102" t="str">
        <f ca="1">VLOOKUP(B16,'Insumos e Serviços'!$A:$F,2,0)</f>
        <v>SINAPI</v>
      </c>
      <c r="D16" s="103" t="str">
        <f ca="1">VLOOKUP(B16,'Insumos e Serviços'!$A:$F,4,0)</f>
        <v>LOCACAO DE CONTAINER 2,30 X 6,00 M, ALT. 2,50 M, PARA ESCRITORIO, SEM DIVISORIAS INTERNAS E SEM SANITARIO (NAO INCLUI MOBILIZACAO/DESMOBILIZACAO)</v>
      </c>
      <c r="E16" s="102" t="str">
        <f ca="1">VLOOKUP(B16,'Insumos e Serviços'!$A:$F,5,0)</f>
        <v>MES</v>
      </c>
      <c r="F16" s="56">
        <v>3</v>
      </c>
      <c r="G16" s="101">
        <f ca="1">VLOOKUP(B16,'Insumos e Serviços'!$A:$F,6,0)</f>
        <v>722.65</v>
      </c>
      <c r="H16" s="101">
        <f>TRUNC(F16 * G16, 2)</f>
        <v>2167.9499999999998</v>
      </c>
    </row>
    <row r="17" spans="1:8" ht="22.5">
      <c r="A17" s="54" t="s">
        <v>856</v>
      </c>
      <c r="B17" s="55" t="s">
        <v>857</v>
      </c>
      <c r="C17" s="55" t="s">
        <v>571</v>
      </c>
      <c r="D17" s="61" t="s">
        <v>858</v>
      </c>
      <c r="E17" s="55" t="s">
        <v>610</v>
      </c>
      <c r="F17" s="56">
        <v>1</v>
      </c>
      <c r="G17" s="101">
        <f ca="1">VLOOKUP(A17,'Orçamento Analítico'!$A:$H,8,0)</f>
        <v>1219.53</v>
      </c>
      <c r="H17" s="101">
        <f>TRUNC(F17 * G17, 2)</f>
        <v>1219.53</v>
      </c>
    </row>
    <row r="18" spans="1:8" ht="13.9" customHeight="1">
      <c r="A18" s="131" t="s">
        <v>577</v>
      </c>
      <c r="B18" s="132"/>
      <c r="C18" s="132"/>
      <c r="D18" s="131" t="s">
        <v>859</v>
      </c>
      <c r="E18" s="132"/>
      <c r="F18" s="133"/>
      <c r="G18" s="131"/>
      <c r="H18" s="134">
        <f>SUM(H19:H24)</f>
        <v>10731.220000000001</v>
      </c>
    </row>
    <row r="19" spans="1:8" ht="22.5">
      <c r="A19" s="54" t="s">
        <v>716</v>
      </c>
      <c r="B19" s="55" t="s">
        <v>860</v>
      </c>
      <c r="C19" s="55" t="s">
        <v>571</v>
      </c>
      <c r="D19" s="61" t="s">
        <v>861</v>
      </c>
      <c r="E19" s="55" t="s">
        <v>597</v>
      </c>
      <c r="F19" s="56">
        <v>100</v>
      </c>
      <c r="G19" s="101">
        <f ca="1">VLOOKUP(A19,'Orçamento Analítico'!$A:$H,8,0)</f>
        <v>3.56</v>
      </c>
      <c r="H19" s="101">
        <f t="shared" ref="H19:H24" si="0">TRUNC(F19 * G19, 2)</f>
        <v>356</v>
      </c>
    </row>
    <row r="20" spans="1:8" ht="13.9" customHeight="1">
      <c r="A20" s="54" t="s">
        <v>717</v>
      </c>
      <c r="B20" s="55" t="s">
        <v>862</v>
      </c>
      <c r="C20" s="55" t="s">
        <v>571</v>
      </c>
      <c r="D20" s="61" t="s">
        <v>863</v>
      </c>
      <c r="E20" s="55" t="s">
        <v>590</v>
      </c>
      <c r="F20" s="56">
        <v>120</v>
      </c>
      <c r="G20" s="101">
        <f ca="1">VLOOKUP(A20,'Orçamento Analítico'!$A:$H,8,0)</f>
        <v>5.75</v>
      </c>
      <c r="H20" s="101">
        <f t="shared" si="0"/>
        <v>690</v>
      </c>
    </row>
    <row r="21" spans="1:8" ht="13.9" customHeight="1">
      <c r="A21" s="54" t="s">
        <v>718</v>
      </c>
      <c r="B21" s="55" t="s">
        <v>864</v>
      </c>
      <c r="C21" s="102" t="str">
        <f ca="1">VLOOKUP(B21,'Insumos e Serviços'!$A:$F,2,0)</f>
        <v>SINAPI</v>
      </c>
      <c r="D21" s="103" t="str">
        <f ca="1">VLOOKUP(B21,'Insumos e Serviços'!$A:$F,4,0)</f>
        <v>TAPUME COM COMPENSADO DE MADEIRA. AF_05/2018</v>
      </c>
      <c r="E21" s="102" t="str">
        <f ca="1">VLOOKUP(B21,'Insumos e Serviços'!$A:$F,5,0)</f>
        <v>m²</v>
      </c>
      <c r="F21" s="56">
        <v>53</v>
      </c>
      <c r="G21" s="101">
        <f ca="1">VLOOKUP(B21,'Insumos e Serviços'!$A:$F,6,0)</f>
        <v>159.08000000000001</v>
      </c>
      <c r="H21" s="101">
        <f t="shared" si="0"/>
        <v>8431.24</v>
      </c>
    </row>
    <row r="22" spans="1:8" ht="22.5">
      <c r="A22" s="54" t="s">
        <v>719</v>
      </c>
      <c r="B22" s="55" t="s">
        <v>866</v>
      </c>
      <c r="C22" s="102" t="str">
        <f ca="1">VLOOKUP(B22,'Insumos e Serviços'!$A:$F,2,0)</f>
        <v>SINAPI</v>
      </c>
      <c r="D22" s="103" t="str">
        <f ca="1">VLOOKUP(B22,'Insumos e Serviços'!$A:$F,4,0)</f>
        <v>REMOÇÃO DE TAPUME/ CHAPAS METÁLICAS E DE MADEIRA, DE FORMA MANUAL, SEM REAPROVEITAMENTO. AF_12/2017</v>
      </c>
      <c r="E22" s="102" t="str">
        <f ca="1">VLOOKUP(B22,'Insumos e Serviços'!$A:$F,5,0)</f>
        <v>m²</v>
      </c>
      <c r="F22" s="56">
        <v>53</v>
      </c>
      <c r="G22" s="101">
        <f ca="1">VLOOKUP(B22,'Insumos e Serviços'!$A:$F,6,0)</f>
        <v>2.2599999999999998</v>
      </c>
      <c r="H22" s="101">
        <f t="shared" si="0"/>
        <v>119.78</v>
      </c>
    </row>
    <row r="23" spans="1:8" ht="22.5">
      <c r="A23" s="54" t="s">
        <v>720</v>
      </c>
      <c r="B23" s="55" t="s">
        <v>868</v>
      </c>
      <c r="C23" s="102" t="str">
        <f ca="1">VLOOKUP(B23,'Insumos e Serviços'!$A:$F,2,0)</f>
        <v>SINAPI</v>
      </c>
      <c r="D23" s="103" t="str">
        <f ca="1">VLOOKUP(B23,'Insumos e Serviços'!$A:$F,4,0)</f>
        <v>DOBRADIÇA EM AÇO/FERRO, 3" X 21/2", E=1,9 A 2MM, SEN ANEL, CROMADO OU ZINCADO, TAMPA BOLA, COM PARAFUSOS. AF_12/2019</v>
      </c>
      <c r="E23" s="102" t="str">
        <f ca="1">VLOOKUP(B23,'Insumos e Serviços'!$A:$F,5,0)</f>
        <v>UN</v>
      </c>
      <c r="F23" s="56">
        <v>24</v>
      </c>
      <c r="G23" s="101">
        <f ca="1">VLOOKUP(B23,'Insumos e Serviços'!$A:$F,6,0)</f>
        <v>43.83</v>
      </c>
      <c r="H23" s="101">
        <f t="shared" si="0"/>
        <v>1051.92</v>
      </c>
    </row>
    <row r="24" spans="1:8" ht="13.9" customHeight="1">
      <c r="A24" s="54" t="s">
        <v>721</v>
      </c>
      <c r="B24" s="55" t="s">
        <v>722</v>
      </c>
      <c r="C24" s="55" t="s">
        <v>571</v>
      </c>
      <c r="D24" s="61" t="s">
        <v>723</v>
      </c>
      <c r="E24" s="55" t="s">
        <v>590</v>
      </c>
      <c r="F24" s="56">
        <v>34</v>
      </c>
      <c r="G24" s="101">
        <f ca="1">VLOOKUP(A24,'Orçamento Analítico'!$A:$H,8,0)</f>
        <v>2.42</v>
      </c>
      <c r="H24" s="101">
        <f t="shared" si="0"/>
        <v>82.28</v>
      </c>
    </row>
    <row r="25" spans="1:8" ht="13.9" customHeight="1">
      <c r="A25" s="131" t="s">
        <v>579</v>
      </c>
      <c r="B25" s="132"/>
      <c r="C25" s="132"/>
      <c r="D25" s="131" t="s">
        <v>870</v>
      </c>
      <c r="E25" s="132"/>
      <c r="F25" s="133"/>
      <c r="G25" s="131"/>
      <c r="H25" s="134">
        <f>H26+H31</f>
        <v>12121.130000000001</v>
      </c>
    </row>
    <row r="26" spans="1:8" ht="13.9" customHeight="1">
      <c r="A26" s="131" t="s">
        <v>724</v>
      </c>
      <c r="B26" s="132"/>
      <c r="C26" s="132"/>
      <c r="D26" s="131" t="s">
        <v>871</v>
      </c>
      <c r="E26" s="132"/>
      <c r="F26" s="133"/>
      <c r="G26" s="131"/>
      <c r="H26" s="134">
        <f>SUM(H27:H30)</f>
        <v>3982.0299999999997</v>
      </c>
    </row>
    <row r="27" spans="1:8" ht="22.5">
      <c r="A27" s="54" t="s">
        <v>725</v>
      </c>
      <c r="B27" s="55" t="s">
        <v>726</v>
      </c>
      <c r="C27" s="102" t="str">
        <f ca="1">VLOOKUP(B27,'Insumos e Serviços'!$A:$F,2,0)</f>
        <v>SINAPI</v>
      </c>
      <c r="D27" s="103" t="str">
        <f ca="1">VLOOKUP(B27,'Insumos e Serviços'!$A:$F,4,0)</f>
        <v>DEMOLIÇÃO DE REVESTIMENTO CERÂMICO, DE FORMA MECANIZADA COM MARTELETE, SEM REAPROVEITAMENTO. AF_12/2017</v>
      </c>
      <c r="E27" s="102" t="str">
        <f ca="1">VLOOKUP(B27,'Insumos e Serviços'!$A:$F,5,0)</f>
        <v>m²</v>
      </c>
      <c r="F27" s="56">
        <v>255</v>
      </c>
      <c r="G27" s="101">
        <f ca="1">VLOOKUP(B27,'Insumos e Serviços'!$A:$F,6,0)</f>
        <v>10.75</v>
      </c>
      <c r="H27" s="101">
        <f>TRUNC(F27 * G27, 2)</f>
        <v>2741.25</v>
      </c>
    </row>
    <row r="28" spans="1:8" ht="22.5">
      <c r="A28" s="54" t="s">
        <v>728</v>
      </c>
      <c r="B28" s="55" t="s">
        <v>872</v>
      </c>
      <c r="C28" s="102" t="str">
        <f ca="1">VLOOKUP(B28,'Insumos e Serviços'!$A:$F,2,0)</f>
        <v>SINAPI</v>
      </c>
      <c r="D28" s="103" t="str">
        <f ca="1">VLOOKUP(B28,'Insumos e Serviços'!$A:$F,4,0)</f>
        <v>DEMOLIÇÃO DE RODAPÉ CERÂMICO, DE FORMA MANUAL, SEM REAPROVEITAMENTO. AF_12/2017</v>
      </c>
      <c r="E28" s="102" t="str">
        <f ca="1">VLOOKUP(B28,'Insumos e Serviços'!$A:$F,5,0)</f>
        <v>M</v>
      </c>
      <c r="F28" s="56">
        <v>169</v>
      </c>
      <c r="G28" s="101">
        <f ca="1">VLOOKUP(B28,'Insumos e Serviços'!$A:$F,6,0)</f>
        <v>2.2599999999999998</v>
      </c>
      <c r="H28" s="101">
        <f>TRUNC(F28 * G28, 2)</f>
        <v>381.94</v>
      </c>
    </row>
    <row r="29" spans="1:8" ht="22.5">
      <c r="A29" s="54" t="s">
        <v>731</v>
      </c>
      <c r="B29" s="55" t="s">
        <v>874</v>
      </c>
      <c r="C29" s="102" t="str">
        <f ca="1">VLOOKUP(B29,'Insumos e Serviços'!$A:$F,2,0)</f>
        <v>SINAPI</v>
      </c>
      <c r="D29" s="103" t="str">
        <f ca="1">VLOOKUP(B29,'Insumos e Serviços'!$A:$F,4,0)</f>
        <v>DEMOLIÇÃO DE ALVENARIA PARA QUALQUER TIPO DE BLOCO, DE FORMA MECANIZADA, SEM REAPROVEITAMENTO. AF_12/2017</v>
      </c>
      <c r="E29" s="102" t="str">
        <f ca="1">VLOOKUP(B29,'Insumos e Serviços'!$A:$F,5,0)</f>
        <v>m³</v>
      </c>
      <c r="F29" s="56">
        <v>1</v>
      </c>
      <c r="G29" s="101">
        <f ca="1">VLOOKUP(B29,'Insumos e Serviços'!$A:$F,6,0)</f>
        <v>49.64</v>
      </c>
      <c r="H29" s="101">
        <f>TRUNC(F29 * G29, 2)</f>
        <v>49.64</v>
      </c>
    </row>
    <row r="30" spans="1:8" ht="13.9" customHeight="1">
      <c r="A30" s="54" t="s">
        <v>733</v>
      </c>
      <c r="B30" s="55" t="s">
        <v>729</v>
      </c>
      <c r="C30" s="102" t="str">
        <f ca="1">VLOOKUP(B30,'Insumos e Serviços'!$A:$F,2,0)</f>
        <v>SINAPI</v>
      </c>
      <c r="D30" s="103" t="str">
        <f ca="1">VLOOKUP(B30,'Insumos e Serviços'!$A:$F,4,0)</f>
        <v>DEMOLIÇÃO DE ARGAMASSAS, DE FORMA MANUAL, SEM REAPROVEITAMENTO. AF_12/2017</v>
      </c>
      <c r="E30" s="102" t="str">
        <f ca="1">VLOOKUP(B30,'Insumos e Serviços'!$A:$F,5,0)</f>
        <v>m²</v>
      </c>
      <c r="F30" s="56">
        <v>280</v>
      </c>
      <c r="G30" s="101">
        <f ca="1">VLOOKUP(B30,'Insumos e Serviços'!$A:$F,6,0)</f>
        <v>2.89</v>
      </c>
      <c r="H30" s="101">
        <f>TRUNC(F30 * G30, 2)</f>
        <v>809.2</v>
      </c>
    </row>
    <row r="31" spans="1:8" ht="13.9" customHeight="1">
      <c r="A31" s="131" t="s">
        <v>580</v>
      </c>
      <c r="B31" s="132"/>
      <c r="C31" s="132"/>
      <c r="D31" s="131" t="s">
        <v>876</v>
      </c>
      <c r="E31" s="132"/>
      <c r="F31" s="133"/>
      <c r="G31" s="131"/>
      <c r="H31" s="134">
        <f>SUM(H32:H41)</f>
        <v>8139.1</v>
      </c>
    </row>
    <row r="32" spans="1:8" ht="13.9" customHeight="1">
      <c r="A32" s="54" t="s">
        <v>734</v>
      </c>
      <c r="B32" s="55" t="s">
        <v>877</v>
      </c>
      <c r="C32" s="102" t="str">
        <f ca="1">VLOOKUP(B32,'Insumos e Serviços'!$A:$F,2,0)</f>
        <v>SINAPI</v>
      </c>
      <c r="D32" s="103" t="str">
        <f ca="1">VLOOKUP(B32,'Insumos e Serviços'!$A:$F,4,0)</f>
        <v>REMOÇÃO DE LOUÇAS, DE FORMA MANUAL, SEM REAPROVEITAMENTO. AF_12/2017</v>
      </c>
      <c r="E32" s="102" t="str">
        <f ca="1">VLOOKUP(B32,'Insumos e Serviços'!$A:$F,5,0)</f>
        <v>UN</v>
      </c>
      <c r="F32" s="56">
        <v>19</v>
      </c>
      <c r="G32" s="101">
        <f ca="1">VLOOKUP(B32,'Insumos e Serviços'!$A:$F,6,0)</f>
        <v>10.72</v>
      </c>
      <c r="H32" s="101">
        <f t="shared" ref="H32:H41" si="1">TRUNC(F32 * G32, 2)</f>
        <v>203.68</v>
      </c>
    </row>
    <row r="33" spans="1:8" ht="13.9" customHeight="1">
      <c r="A33" s="54" t="s">
        <v>735</v>
      </c>
      <c r="B33" s="55" t="s">
        <v>879</v>
      </c>
      <c r="C33" s="55" t="s">
        <v>571</v>
      </c>
      <c r="D33" s="61" t="s">
        <v>880</v>
      </c>
      <c r="E33" s="55" t="s">
        <v>590</v>
      </c>
      <c r="F33" s="56">
        <v>6</v>
      </c>
      <c r="G33" s="101">
        <f ca="1">VLOOKUP(A33,'Orçamento Analítico'!$A:$H,8,0)</f>
        <v>26.240000000000002</v>
      </c>
      <c r="H33" s="107">
        <f t="shared" si="1"/>
        <v>157.44</v>
      </c>
    </row>
    <row r="34" spans="1:8" ht="13.9" customHeight="1">
      <c r="A34" s="54" t="s">
        <v>736</v>
      </c>
      <c r="B34" s="55" t="s">
        <v>881</v>
      </c>
      <c r="C34" s="102" t="str">
        <f ca="1">VLOOKUP(B34,'Insumos e Serviços'!$A:$F,2,0)</f>
        <v>SINAPI</v>
      </c>
      <c r="D34" s="103" t="str">
        <f ca="1">VLOOKUP(B34,'Insumos e Serviços'!$A:$F,4,0)</f>
        <v>REMOÇÃO DE PORTAS, DE FORMA MANUAL, SEM REAPROVEITAMENTO. AF_12/2017</v>
      </c>
      <c r="E34" s="102" t="str">
        <f ca="1">VLOOKUP(B34,'Insumos e Serviços'!$A:$F,5,0)</f>
        <v>m²</v>
      </c>
      <c r="F34" s="56">
        <v>9</v>
      </c>
      <c r="G34" s="101">
        <f ca="1">VLOOKUP(B34,'Insumos e Serviços'!$A:$F,6,0)</f>
        <v>8.1</v>
      </c>
      <c r="H34" s="101">
        <f t="shared" si="1"/>
        <v>72.900000000000006</v>
      </c>
    </row>
    <row r="35" spans="1:8" ht="22.5">
      <c r="A35" s="54" t="s">
        <v>739</v>
      </c>
      <c r="B35" s="55" t="s">
        <v>883</v>
      </c>
      <c r="C35" s="102" t="str">
        <f ca="1">VLOOKUP(B35,'Insumos e Serviços'!$A:$F,2,0)</f>
        <v>SINAPI</v>
      </c>
      <c r="D35" s="103" t="str">
        <f ca="1">VLOOKUP(B35,'Insumos e Serviços'!$A:$F,4,0)</f>
        <v>REMOÇÃO DE METAIS SANITÁRIOS, DE FORMA MANUAL, SEM REAPROVEITAMENTO. AF_12/2017</v>
      </c>
      <c r="E35" s="102" t="str">
        <f ca="1">VLOOKUP(B35,'Insumos e Serviços'!$A:$F,5,0)</f>
        <v>UN</v>
      </c>
      <c r="F35" s="56">
        <v>19</v>
      </c>
      <c r="G35" s="101">
        <f ca="1">VLOOKUP(B35,'Insumos e Serviços'!$A:$F,6,0)</f>
        <v>7.81</v>
      </c>
      <c r="H35" s="101">
        <f t="shared" si="1"/>
        <v>148.38999999999999</v>
      </c>
    </row>
    <row r="36" spans="1:8" ht="13.9" customHeight="1">
      <c r="A36" s="54" t="s">
        <v>740</v>
      </c>
      <c r="B36" s="55" t="s">
        <v>885</v>
      </c>
      <c r="C36" s="55" t="s">
        <v>571</v>
      </c>
      <c r="D36" s="61" t="s">
        <v>886</v>
      </c>
      <c r="E36" s="55" t="s">
        <v>590</v>
      </c>
      <c r="F36" s="56">
        <v>49</v>
      </c>
      <c r="G36" s="101">
        <f ca="1">VLOOKUP(A36,'Orçamento Analítico'!$A:$H,8,0)</f>
        <v>13.23</v>
      </c>
      <c r="H36" s="101">
        <f t="shared" si="1"/>
        <v>648.27</v>
      </c>
    </row>
    <row r="37" spans="1:8" ht="13.9" customHeight="1">
      <c r="A37" s="54" t="s">
        <v>741</v>
      </c>
      <c r="B37" s="55" t="s">
        <v>887</v>
      </c>
      <c r="C37" s="55" t="s">
        <v>571</v>
      </c>
      <c r="D37" s="61" t="s">
        <v>888</v>
      </c>
      <c r="E37" s="55" t="s">
        <v>590</v>
      </c>
      <c r="F37" s="56">
        <v>277</v>
      </c>
      <c r="G37" s="101">
        <f ca="1">VLOOKUP(A37,'Orçamento Analítico'!$A:$H,8,0)</f>
        <v>8.98</v>
      </c>
      <c r="H37" s="101">
        <f t="shared" si="1"/>
        <v>2487.46</v>
      </c>
    </row>
    <row r="38" spans="1:8" ht="13.9" customHeight="1">
      <c r="A38" s="54" t="s">
        <v>742</v>
      </c>
      <c r="B38" s="55" t="s">
        <v>737</v>
      </c>
      <c r="C38" s="102" t="str">
        <f ca="1">VLOOKUP(B38,'Insumos e Serviços'!$A:$F,2,0)</f>
        <v>SINAPI</v>
      </c>
      <c r="D38" s="103" t="str">
        <f ca="1">VLOOKUP(B38,'Insumos e Serviços'!$A:$F,4,0)</f>
        <v>REMOÇÃO DE LUMINÁRIAS, DE FORMA MANUAL, SEM REAPROVEITAMENTO. AF_12/2017</v>
      </c>
      <c r="E38" s="102" t="str">
        <f ca="1">VLOOKUP(B38,'Insumos e Serviços'!$A:$F,5,0)</f>
        <v>UN</v>
      </c>
      <c r="F38" s="56">
        <v>16</v>
      </c>
      <c r="G38" s="101">
        <f ca="1">VLOOKUP(B38,'Insumos e Serviços'!$A:$F,6,0)</f>
        <v>1.1200000000000001</v>
      </c>
      <c r="H38" s="101">
        <f t="shared" si="1"/>
        <v>17.920000000000002</v>
      </c>
    </row>
    <row r="39" spans="1:8" ht="13.9" customHeight="1">
      <c r="A39" s="54" t="s">
        <v>743</v>
      </c>
      <c r="B39" s="55" t="s">
        <v>889</v>
      </c>
      <c r="C39" s="55" t="s">
        <v>571</v>
      </c>
      <c r="D39" s="61" t="s">
        <v>890</v>
      </c>
      <c r="E39" s="55" t="s">
        <v>590</v>
      </c>
      <c r="F39" s="56">
        <v>34</v>
      </c>
      <c r="G39" s="101">
        <f ca="1">VLOOKUP(A39,'Orçamento Analítico'!$A:$H,8,0)</f>
        <v>41.82</v>
      </c>
      <c r="H39" s="101">
        <f t="shared" si="1"/>
        <v>1421.88</v>
      </c>
    </row>
    <row r="40" spans="1:8" ht="13.9" customHeight="1">
      <c r="A40" s="54" t="s">
        <v>744</v>
      </c>
      <c r="B40" s="55" t="s">
        <v>745</v>
      </c>
      <c r="C40" s="55" t="s">
        <v>571</v>
      </c>
      <c r="D40" s="61" t="s">
        <v>746</v>
      </c>
      <c r="E40" s="55" t="s">
        <v>732</v>
      </c>
      <c r="F40" s="56">
        <v>14</v>
      </c>
      <c r="G40" s="101">
        <f ca="1">VLOOKUP(A40,'Orçamento Analítico'!$A:$H,8,0)</f>
        <v>134.28</v>
      </c>
      <c r="H40" s="101">
        <f t="shared" si="1"/>
        <v>1879.92</v>
      </c>
    </row>
    <row r="41" spans="1:8" ht="13.9" customHeight="1">
      <c r="A41" s="54" t="s">
        <v>891</v>
      </c>
      <c r="B41" s="55" t="s">
        <v>892</v>
      </c>
      <c r="C41" s="102" t="str">
        <f ca="1">VLOOKUP(B41,'Insumos e Serviços'!$A:$F,2,0)</f>
        <v>SINAPI</v>
      </c>
      <c r="D41" s="103" t="str">
        <f ca="1">VLOOKUP(B41,'Insumos e Serviços'!$A:$F,4,0)</f>
        <v>TRANSPORTE HORIZONTAL MANUAL, DE SACOS DE 30 KG (UNIDADE: KGXKM). AF_07/2019</v>
      </c>
      <c r="E41" s="102" t="str">
        <f ca="1">VLOOKUP(B41,'Insumos e Serviços'!$A:$F,5,0)</f>
        <v>KGXKM</v>
      </c>
      <c r="F41" s="56">
        <v>966</v>
      </c>
      <c r="G41" s="101">
        <f ca="1">VLOOKUP(B41,'Insumos e Serviços'!$A:$F,6,0)</f>
        <v>1.1399999999999999</v>
      </c>
      <c r="H41" s="101">
        <f t="shared" si="1"/>
        <v>1101.24</v>
      </c>
    </row>
    <row r="42" spans="1:8" ht="13.9" customHeight="1">
      <c r="A42" s="14" t="s">
        <v>556</v>
      </c>
      <c r="B42" s="15"/>
      <c r="C42" s="15"/>
      <c r="D42" s="16" t="s">
        <v>581</v>
      </c>
      <c r="E42" s="14"/>
      <c r="F42" s="17"/>
      <c r="G42" s="14"/>
      <c r="H42" s="17">
        <f>H43</f>
        <v>18963.059999999998</v>
      </c>
    </row>
    <row r="43" spans="1:8" ht="13.9" customHeight="1">
      <c r="A43" s="131" t="s">
        <v>582</v>
      </c>
      <c r="B43" s="132"/>
      <c r="C43" s="132"/>
      <c r="D43" s="131" t="s">
        <v>583</v>
      </c>
      <c r="E43" s="132"/>
      <c r="F43" s="133"/>
      <c r="G43" s="131"/>
      <c r="H43" s="134">
        <f>H44</f>
        <v>18963.059999999998</v>
      </c>
    </row>
    <row r="44" spans="1:8" ht="13.9" customHeight="1">
      <c r="A44" s="131" t="s">
        <v>584</v>
      </c>
      <c r="B44" s="132"/>
      <c r="C44" s="132"/>
      <c r="D44" s="131" t="s">
        <v>895</v>
      </c>
      <c r="E44" s="132"/>
      <c r="F44" s="133"/>
      <c r="G44" s="131"/>
      <c r="H44" s="134">
        <f>SUM(H45:H46)</f>
        <v>18963.059999999998</v>
      </c>
    </row>
    <row r="45" spans="1:8" ht="13.9" customHeight="1">
      <c r="A45" s="54" t="s">
        <v>585</v>
      </c>
      <c r="B45" s="55" t="s">
        <v>586</v>
      </c>
      <c r="C45" s="102" t="str">
        <f ca="1">VLOOKUP(B45,'Insumos e Serviços'!$A:$F,2,0)</f>
        <v>SINAPI</v>
      </c>
      <c r="D45" s="103" t="str">
        <f ca="1">VLOOKUP(B45,'Insumos e Serviços'!$A:$F,4,0)</f>
        <v>ENCARREGADO GERAL DE OBRAS COM ENCARGOS COMPLEMENTARES</v>
      </c>
      <c r="E45" s="102" t="str">
        <f ca="1">VLOOKUP(B45,'Insumos e Serviços'!$A:$F,5,0)</f>
        <v>MES</v>
      </c>
      <c r="F45" s="56">
        <v>3</v>
      </c>
      <c r="G45" s="101">
        <f ca="1">VLOOKUP(B45,'Insumos e Serviços'!$A:$F,6,0)</f>
        <v>3606.88</v>
      </c>
      <c r="H45" s="101">
        <f>TRUNC(F45 * G45, 2)</f>
        <v>10820.64</v>
      </c>
    </row>
    <row r="46" spans="1:8" ht="13.9" customHeight="1">
      <c r="A46" s="54" t="s">
        <v>747</v>
      </c>
      <c r="B46" s="55" t="s">
        <v>748</v>
      </c>
      <c r="C46" s="102" t="str">
        <f ca="1">VLOOKUP(B46,'Insumos e Serviços'!$A:$F,2,0)</f>
        <v>SINAPI</v>
      </c>
      <c r="D46" s="103" t="str">
        <f ca="1">VLOOKUP(B46,'Insumos e Serviços'!$A:$F,4,0)</f>
        <v>ENGENHEIRO CIVIL DE OBRA PLENO COM ENCARGOS COMPLEMENTARES</v>
      </c>
      <c r="E46" s="102" t="str">
        <f ca="1">VLOOKUP(B46,'Insumos e Serviços'!$A:$F,5,0)</f>
        <v>H</v>
      </c>
      <c r="F46" s="56">
        <v>78</v>
      </c>
      <c r="G46" s="101">
        <f ca="1">VLOOKUP(B46,'Insumos e Serviços'!$A:$F,6,0)</f>
        <v>104.39</v>
      </c>
      <c r="H46" s="101">
        <f>TRUNC(F46 * G46, 2)</f>
        <v>8142.42</v>
      </c>
    </row>
    <row r="47" spans="1:8" ht="13.9" customHeight="1">
      <c r="A47" s="14" t="s">
        <v>557</v>
      </c>
      <c r="B47" s="15"/>
      <c r="C47" s="15"/>
      <c r="D47" s="16" t="s">
        <v>587</v>
      </c>
      <c r="E47" s="14"/>
      <c r="F47" s="17"/>
      <c r="G47" s="14"/>
      <c r="H47" s="17">
        <f>H48+H58+H64+H67+H102+H104+H107+H115</f>
        <v>552951.71</v>
      </c>
    </row>
    <row r="48" spans="1:8" ht="13.9" customHeight="1">
      <c r="A48" s="131" t="s">
        <v>750</v>
      </c>
      <c r="B48" s="132"/>
      <c r="C48" s="132"/>
      <c r="D48" s="131" t="s">
        <v>751</v>
      </c>
      <c r="E48" s="132"/>
      <c r="F48" s="133"/>
      <c r="G48" s="131"/>
      <c r="H48" s="134">
        <f>H49+H55</f>
        <v>201288.81</v>
      </c>
    </row>
    <row r="49" spans="1:8" ht="13.9" customHeight="1">
      <c r="A49" s="131" t="s">
        <v>752</v>
      </c>
      <c r="B49" s="132"/>
      <c r="C49" s="132"/>
      <c r="D49" s="131" t="s">
        <v>896</v>
      </c>
      <c r="E49" s="132"/>
      <c r="F49" s="133"/>
      <c r="G49" s="131"/>
      <c r="H49" s="134">
        <f>H50+H52</f>
        <v>667.63</v>
      </c>
    </row>
    <row r="50" spans="1:8" ht="13.9" customHeight="1">
      <c r="A50" s="131" t="s">
        <v>897</v>
      </c>
      <c r="B50" s="132"/>
      <c r="C50" s="132"/>
      <c r="D50" s="131" t="s">
        <v>898</v>
      </c>
      <c r="E50" s="132"/>
      <c r="F50" s="133"/>
      <c r="G50" s="131"/>
      <c r="H50" s="134">
        <f>SUM(H51)</f>
        <v>160.22999999999999</v>
      </c>
    </row>
    <row r="51" spans="1:8" ht="22.5">
      <c r="A51" s="54" t="s">
        <v>899</v>
      </c>
      <c r="B51" s="55" t="s">
        <v>900</v>
      </c>
      <c r="C51" s="55" t="s">
        <v>571</v>
      </c>
      <c r="D51" s="61" t="s">
        <v>901</v>
      </c>
      <c r="E51" s="55" t="s">
        <v>590</v>
      </c>
      <c r="F51" s="56">
        <v>1.5</v>
      </c>
      <c r="G51" s="101">
        <f ca="1">VLOOKUP(A51,'Orçamento Analítico'!$A:$H,8,0)</f>
        <v>106.82</v>
      </c>
      <c r="H51" s="101">
        <f>TRUNC(F51 * G51, 2)</f>
        <v>160.22999999999999</v>
      </c>
    </row>
    <row r="52" spans="1:8" ht="13.9" customHeight="1">
      <c r="A52" s="131" t="s">
        <v>753</v>
      </c>
      <c r="B52" s="132"/>
      <c r="C52" s="132"/>
      <c r="D52" s="131" t="s">
        <v>902</v>
      </c>
      <c r="E52" s="132"/>
      <c r="F52" s="133"/>
      <c r="G52" s="131"/>
      <c r="H52" s="134">
        <f>SUM(H53:H54)</f>
        <v>507.40000000000003</v>
      </c>
    </row>
    <row r="53" spans="1:8" ht="33.75">
      <c r="A53" s="54" t="s">
        <v>754</v>
      </c>
      <c r="B53" s="55" t="s">
        <v>755</v>
      </c>
      <c r="C53" s="102" t="str">
        <f ca="1">VLOOKUP(B53,'Insumos e Serviços'!$A:$F,2,0)</f>
        <v>SINAPI</v>
      </c>
      <c r="D53" s="103" t="str">
        <f ca="1">VLOOKUP(B53,'Insumos e Serviços'!$A:$F,4,0)</f>
        <v>ALVENARIA DE VEDAÇÃO DE BLOCOS CERÂMICOS FURADOS NA HORIZONTAL DE 9X19X19 CM (ESPESSURA 9 CM) E ARGAMASSA DE ASSENTAMENTO COM PREPARO EM BETONEIRA. AF_12/2021</v>
      </c>
      <c r="E53" s="102" t="str">
        <f ca="1">VLOOKUP(B53,'Insumos e Serviços'!$A:$F,5,0)</f>
        <v>m²</v>
      </c>
      <c r="F53" s="56">
        <v>5</v>
      </c>
      <c r="G53" s="101">
        <f ca="1">VLOOKUP(B53,'Insumos e Serviços'!$A:$F,6,0)</f>
        <v>85.82</v>
      </c>
      <c r="H53" s="101">
        <f>TRUNC(F53 * G53, 2)</f>
        <v>429.1</v>
      </c>
    </row>
    <row r="54" spans="1:8" ht="13.9" customHeight="1">
      <c r="A54" s="54" t="s">
        <v>903</v>
      </c>
      <c r="B54" s="55" t="s">
        <v>904</v>
      </c>
      <c r="C54" s="102" t="str">
        <f ca="1">VLOOKUP(B54,'Insumos e Serviços'!$A:$F,2,0)</f>
        <v>SINAPI</v>
      </c>
      <c r="D54" s="103" t="str">
        <f ca="1">VLOOKUP(B54,'Insumos e Serviços'!$A:$F,4,0)</f>
        <v>FIXAÇÃO (ENCUNHAMENTO) DE ALVENARIA DE VEDAÇÃO COM TIJOLO MACIÇO. AF_03/2016</v>
      </c>
      <c r="E54" s="102" t="str">
        <f ca="1">VLOOKUP(B54,'Insumos e Serviços'!$A:$F,5,0)</f>
        <v>M</v>
      </c>
      <c r="F54" s="56">
        <v>3</v>
      </c>
      <c r="G54" s="101">
        <f ca="1">VLOOKUP(B54,'Insumos e Serviços'!$A:$F,6,0)</f>
        <v>26.1</v>
      </c>
      <c r="H54" s="101">
        <f>TRUNC(F54 * G54, 2)</f>
        <v>78.3</v>
      </c>
    </row>
    <row r="55" spans="1:8" ht="13.9" customHeight="1">
      <c r="A55" s="131" t="s">
        <v>757</v>
      </c>
      <c r="B55" s="132"/>
      <c r="C55" s="132"/>
      <c r="D55" s="131" t="s">
        <v>906</v>
      </c>
      <c r="E55" s="132"/>
      <c r="F55" s="133"/>
      <c r="G55" s="131"/>
      <c r="H55" s="134">
        <f>SUM(H56:H57)</f>
        <v>200621.18</v>
      </c>
    </row>
    <row r="56" spans="1:8" ht="33.75">
      <c r="A56" s="54" t="s">
        <v>758</v>
      </c>
      <c r="B56" s="55" t="s">
        <v>907</v>
      </c>
      <c r="C56" s="55" t="s">
        <v>571</v>
      </c>
      <c r="D56" s="61" t="s">
        <v>908</v>
      </c>
      <c r="E56" s="55" t="s">
        <v>590</v>
      </c>
      <c r="F56" s="56">
        <v>146</v>
      </c>
      <c r="G56" s="101">
        <f ca="1">VLOOKUP(A56,'Orçamento Analítico'!$A:$H,8,0)</f>
        <v>1265.1099999999999</v>
      </c>
      <c r="H56" s="101">
        <f>TRUNC(F56 * G56, 2)</f>
        <v>184706.06</v>
      </c>
    </row>
    <row r="57" spans="1:8" ht="22.5">
      <c r="A57" s="54" t="s">
        <v>3</v>
      </c>
      <c r="B57" s="55" t="s">
        <v>909</v>
      </c>
      <c r="C57" s="55" t="s">
        <v>571</v>
      </c>
      <c r="D57" s="61" t="s">
        <v>910</v>
      </c>
      <c r="E57" s="55" t="s">
        <v>573</v>
      </c>
      <c r="F57" s="56">
        <v>39</v>
      </c>
      <c r="G57" s="101">
        <f ca="1">VLOOKUP(A57,'Orçamento Analítico'!$A:$H,8,0)</f>
        <v>408.08000000000004</v>
      </c>
      <c r="H57" s="101">
        <f>TRUNC(F57 * G57, 2)</f>
        <v>15915.12</v>
      </c>
    </row>
    <row r="58" spans="1:8" ht="13.9" customHeight="1">
      <c r="A58" s="131" t="s">
        <v>759</v>
      </c>
      <c r="B58" s="132"/>
      <c r="C58" s="132"/>
      <c r="D58" s="131" t="s">
        <v>911</v>
      </c>
      <c r="E58" s="132"/>
      <c r="F58" s="133"/>
      <c r="G58" s="131"/>
      <c r="H58" s="134">
        <f>H59</f>
        <v>33076.720000000001</v>
      </c>
    </row>
    <row r="59" spans="1:8" ht="13.9" customHeight="1">
      <c r="A59" s="131" t="s">
        <v>912</v>
      </c>
      <c r="B59" s="132"/>
      <c r="C59" s="132"/>
      <c r="D59" s="131" t="s">
        <v>913</v>
      </c>
      <c r="E59" s="132"/>
      <c r="F59" s="133"/>
      <c r="G59" s="131"/>
      <c r="H59" s="134">
        <f>H60</f>
        <v>33076.720000000001</v>
      </c>
    </row>
    <row r="60" spans="1:8" ht="13.9" customHeight="1">
      <c r="A60" s="131" t="s">
        <v>914</v>
      </c>
      <c r="B60" s="132"/>
      <c r="C60" s="132"/>
      <c r="D60" s="131" t="s">
        <v>915</v>
      </c>
      <c r="E60" s="132"/>
      <c r="F60" s="133"/>
      <c r="G60" s="131"/>
      <c r="H60" s="134">
        <f>SUM(H61:H63)</f>
        <v>33076.720000000001</v>
      </c>
    </row>
    <row r="61" spans="1:8" ht="22.5">
      <c r="A61" s="54" t="s">
        <v>916</v>
      </c>
      <c r="B61" s="55" t="s">
        <v>917</v>
      </c>
      <c r="C61" s="55" t="s">
        <v>571</v>
      </c>
      <c r="D61" s="61" t="s">
        <v>918</v>
      </c>
      <c r="E61" s="55" t="s">
        <v>573</v>
      </c>
      <c r="F61" s="56">
        <v>3</v>
      </c>
      <c r="G61" s="101">
        <f ca="1">VLOOKUP(A61,'Orçamento Analítico'!$A:$H,8,0)</f>
        <v>2201.5699999999997</v>
      </c>
      <c r="H61" s="101">
        <f>TRUNC(F61 * G61, 2)</f>
        <v>6604.71</v>
      </c>
    </row>
    <row r="62" spans="1:8" ht="22.5">
      <c r="A62" s="54" t="s">
        <v>919</v>
      </c>
      <c r="B62" s="55" t="s">
        <v>920</v>
      </c>
      <c r="C62" s="55" t="s">
        <v>571</v>
      </c>
      <c r="D62" s="61" t="s">
        <v>921</v>
      </c>
      <c r="E62" s="55" t="s">
        <v>573</v>
      </c>
      <c r="F62" s="56">
        <v>12</v>
      </c>
      <c r="G62" s="101">
        <f ca="1">VLOOKUP(A62,'Orçamento Analítico'!$A:$H,8,0)</f>
        <v>2055.13</v>
      </c>
      <c r="H62" s="101">
        <f>TRUNC(F62 * G62, 2)</f>
        <v>24661.56</v>
      </c>
    </row>
    <row r="63" spans="1:8" ht="22.5">
      <c r="A63" s="54" t="s">
        <v>922</v>
      </c>
      <c r="B63" s="55" t="s">
        <v>923</v>
      </c>
      <c r="C63" s="55" t="s">
        <v>571</v>
      </c>
      <c r="D63" s="61" t="s">
        <v>924</v>
      </c>
      <c r="E63" s="55" t="s">
        <v>573</v>
      </c>
      <c r="F63" s="56">
        <v>5</v>
      </c>
      <c r="G63" s="101">
        <f ca="1">VLOOKUP(A63,'Orçamento Analítico'!$A:$H,8,0)</f>
        <v>362.09000000000003</v>
      </c>
      <c r="H63" s="101">
        <f>TRUNC(F63 * G63, 2)</f>
        <v>1810.45</v>
      </c>
    </row>
    <row r="64" spans="1:8" ht="13.9" customHeight="1">
      <c r="A64" s="131" t="s">
        <v>760</v>
      </c>
      <c r="B64" s="132"/>
      <c r="C64" s="132"/>
      <c r="D64" s="131" t="s">
        <v>761</v>
      </c>
      <c r="E64" s="132"/>
      <c r="F64" s="133"/>
      <c r="G64" s="131"/>
      <c r="H64" s="134">
        <f>H65</f>
        <v>10069.64</v>
      </c>
    </row>
    <row r="65" spans="1:8" ht="13.9" customHeight="1">
      <c r="A65" s="131" t="s">
        <v>925</v>
      </c>
      <c r="B65" s="132"/>
      <c r="C65" s="132"/>
      <c r="D65" s="131" t="s">
        <v>926</v>
      </c>
      <c r="E65" s="132"/>
      <c r="F65" s="133"/>
      <c r="G65" s="131"/>
      <c r="H65" s="134">
        <f>H66</f>
        <v>10069.64</v>
      </c>
    </row>
    <row r="66" spans="1:8" ht="13.9" customHeight="1">
      <c r="A66" s="54" t="s">
        <v>927</v>
      </c>
      <c r="B66" s="55" t="s">
        <v>928</v>
      </c>
      <c r="C66" s="55" t="s">
        <v>571</v>
      </c>
      <c r="D66" s="61" t="s">
        <v>929</v>
      </c>
      <c r="E66" s="55" t="s">
        <v>590</v>
      </c>
      <c r="F66" s="56">
        <v>28</v>
      </c>
      <c r="G66" s="101">
        <f ca="1">VLOOKUP(A66,'Orçamento Analítico'!$A:$H,8,0)</f>
        <v>359.63</v>
      </c>
      <c r="H66" s="101">
        <f>TRUNC(F66 * G66, 2)</f>
        <v>10069.64</v>
      </c>
    </row>
    <row r="67" spans="1:8" ht="13.9" customHeight="1">
      <c r="A67" s="131" t="s">
        <v>588</v>
      </c>
      <c r="B67" s="132"/>
      <c r="C67" s="132"/>
      <c r="D67" s="131" t="s">
        <v>589</v>
      </c>
      <c r="E67" s="132"/>
      <c r="F67" s="133"/>
      <c r="G67" s="131"/>
      <c r="H67" s="134">
        <f>H68+H84+H90+H94+H97</f>
        <v>116654.86</v>
      </c>
    </row>
    <row r="68" spans="1:8" ht="13.9" customHeight="1">
      <c r="A68" s="131" t="s">
        <v>762</v>
      </c>
      <c r="B68" s="132"/>
      <c r="C68" s="132"/>
      <c r="D68" s="131" t="s">
        <v>930</v>
      </c>
      <c r="E68" s="132"/>
      <c r="F68" s="133"/>
      <c r="G68" s="131"/>
      <c r="H68" s="134">
        <f>H69+H71+H73+H75+H78+H82</f>
        <v>26017.64</v>
      </c>
    </row>
    <row r="69" spans="1:8" ht="13.9" customHeight="1">
      <c r="A69" s="131" t="s">
        <v>931</v>
      </c>
      <c r="B69" s="132"/>
      <c r="C69" s="132"/>
      <c r="D69" s="131" t="s">
        <v>932</v>
      </c>
      <c r="E69" s="132"/>
      <c r="F69" s="133"/>
      <c r="G69" s="131"/>
      <c r="H69" s="134">
        <f>H70</f>
        <v>13683.3</v>
      </c>
    </row>
    <row r="70" spans="1:8" ht="22.5">
      <c r="A70" s="54" t="s">
        <v>933</v>
      </c>
      <c r="B70" s="55" t="s">
        <v>934</v>
      </c>
      <c r="C70" s="55" t="s">
        <v>571</v>
      </c>
      <c r="D70" s="61" t="s">
        <v>935</v>
      </c>
      <c r="E70" s="55" t="s">
        <v>590</v>
      </c>
      <c r="F70" s="56">
        <v>255</v>
      </c>
      <c r="G70" s="101">
        <f ca="1">VLOOKUP(A70,'Orçamento Analítico'!$A:$H,8,0)</f>
        <v>53.660000000000011</v>
      </c>
      <c r="H70" s="101">
        <f>TRUNC(F70 * G70, 2)</f>
        <v>13683.3</v>
      </c>
    </row>
    <row r="71" spans="1:8" ht="13.9" customHeight="1">
      <c r="A71" s="131" t="s">
        <v>763</v>
      </c>
      <c r="B71" s="132"/>
      <c r="C71" s="132"/>
      <c r="D71" s="131" t="s">
        <v>936</v>
      </c>
      <c r="E71" s="132"/>
      <c r="F71" s="133"/>
      <c r="G71" s="131"/>
      <c r="H71" s="134">
        <f>H72</f>
        <v>36</v>
      </c>
    </row>
    <row r="72" spans="1:8" ht="33.75">
      <c r="A72" s="54" t="s">
        <v>937</v>
      </c>
      <c r="B72" s="55" t="s">
        <v>938</v>
      </c>
      <c r="C72" s="102" t="str">
        <f ca="1">VLOOKUP(B72,'Insumos e Serviços'!$A:$F,2,0)</f>
        <v>SINAPI</v>
      </c>
      <c r="D72" s="103" t="str">
        <f ca="1">VLOOKUP(B72,'Insumos e Serviços'!$A:$F,4,0)</f>
        <v>CHAPISCO APLICADO EM ALVENARIAS E ESTRUTURAS DE CONCRETO INTERNAS, COM COLHER DE PEDREIRO.  ARGAMASSA TRAÇO 1:3 COM PREPARO EM BETONEIRA 400L. AF_06/2014</v>
      </c>
      <c r="E72" s="102" t="str">
        <f ca="1">VLOOKUP(B72,'Insumos e Serviços'!$A:$F,5,0)</f>
        <v>m²</v>
      </c>
      <c r="F72" s="56">
        <v>9</v>
      </c>
      <c r="G72" s="101">
        <f ca="1">VLOOKUP(B72,'Insumos e Serviços'!$A:$F,6,0)</f>
        <v>4</v>
      </c>
      <c r="H72" s="101">
        <f>TRUNC(F72 * G72, 2)</f>
        <v>36</v>
      </c>
    </row>
    <row r="73" spans="1:8" ht="13.9" customHeight="1">
      <c r="A73" s="131" t="s">
        <v>764</v>
      </c>
      <c r="B73" s="132"/>
      <c r="C73" s="132"/>
      <c r="D73" s="131" t="s">
        <v>940</v>
      </c>
      <c r="E73" s="132"/>
      <c r="F73" s="133"/>
      <c r="G73" s="131"/>
      <c r="H73" s="134">
        <f>H74</f>
        <v>333.09</v>
      </c>
    </row>
    <row r="74" spans="1:8" ht="45">
      <c r="A74" s="54" t="s">
        <v>765</v>
      </c>
      <c r="B74" s="55" t="s">
        <v>766</v>
      </c>
      <c r="C74" s="102" t="str">
        <f ca="1">VLOOKUP(B74,'Insumos e Serviços'!$A:$F,2,0)</f>
        <v>SINAPI</v>
      </c>
      <c r="D74" s="103" t="str">
        <f ca="1">VLOOKUP(B74,'Insumos e Serviços'!$A:$F,4,0)</f>
        <v>(COMPOSIÇÃO REPRESENTATIVA) DO SERVIÇO DE EMBOÇO/MASSA ÚNICA, APLICADO MANUALMENTE, TRAÇO 1:2:8, EM BETONEIRA DE 400L, PAREDES INTERNAS, COM EXECUÇÃO DE TALISCAS, EDIFICAÇÃO HABITACIONAL UNIFAMILIAR (CASAS) E EDIFICAÇÃO PÚBLICA PADRÃO. AF_12/2014</v>
      </c>
      <c r="E74" s="102" t="str">
        <f ca="1">VLOOKUP(B74,'Insumos e Serviços'!$A:$F,5,0)</f>
        <v>m²</v>
      </c>
      <c r="F74" s="56">
        <v>9</v>
      </c>
      <c r="G74" s="101">
        <f ca="1">VLOOKUP(B74,'Insumos e Serviços'!$A:$F,6,0)</f>
        <v>37.01</v>
      </c>
      <c r="H74" s="101">
        <f>TRUNC(F74 * G74, 2)</f>
        <v>333.09</v>
      </c>
    </row>
    <row r="75" spans="1:8" ht="13.9" customHeight="1">
      <c r="A75" s="131" t="s">
        <v>941</v>
      </c>
      <c r="B75" s="132"/>
      <c r="C75" s="132"/>
      <c r="D75" s="131" t="s">
        <v>942</v>
      </c>
      <c r="E75" s="132"/>
      <c r="F75" s="133"/>
      <c r="G75" s="131"/>
      <c r="H75" s="134">
        <f>SUM(H76:H77)</f>
        <v>1152.6300000000001</v>
      </c>
    </row>
    <row r="76" spans="1:8" ht="13.9" customHeight="1">
      <c r="A76" s="54" t="s">
        <v>943</v>
      </c>
      <c r="B76" s="55" t="s">
        <v>944</v>
      </c>
      <c r="C76" s="102" t="str">
        <f ca="1">VLOOKUP(B76,'Insumos e Serviços'!$A:$F,2,0)</f>
        <v>SINAPI</v>
      </c>
      <c r="D76" s="103" t="str">
        <f ca="1">VLOOKUP(B76,'Insumos e Serviços'!$A:$F,4,0)</f>
        <v>APLICAÇÃO DE FUNDO SELADOR ACRÍLICO EM TETO, UMA DEMÃO. AF_06/2014</v>
      </c>
      <c r="E76" s="102" t="str">
        <f ca="1">VLOOKUP(B76,'Insumos e Serviços'!$A:$F,5,0)</f>
        <v>m²</v>
      </c>
      <c r="F76" s="56">
        <v>163</v>
      </c>
      <c r="G76" s="101">
        <f ca="1">VLOOKUP(B76,'Insumos e Serviços'!$A:$F,6,0)</f>
        <v>3.46</v>
      </c>
      <c r="H76" s="101">
        <f>TRUNC(F76 * G76, 2)</f>
        <v>563.98</v>
      </c>
    </row>
    <row r="77" spans="1:8" ht="13.9" customHeight="1">
      <c r="A77" s="54" t="s">
        <v>946</v>
      </c>
      <c r="B77" s="55" t="s">
        <v>777</v>
      </c>
      <c r="C77" s="102" t="str">
        <f ca="1">VLOOKUP(B77,'Insumos e Serviços'!$A:$F,2,0)</f>
        <v>SINAPI</v>
      </c>
      <c r="D77" s="103" t="str">
        <f ca="1">VLOOKUP(B77,'Insumos e Serviços'!$A:$F,4,0)</f>
        <v>APLICAÇÃO DE FUNDO SELADOR ACRÍLICO EM PAREDES, UMA DEMÃO. AF_06/2014</v>
      </c>
      <c r="E77" s="102" t="str">
        <f ca="1">VLOOKUP(B77,'Insumos e Serviços'!$A:$F,5,0)</f>
        <v>m²</v>
      </c>
      <c r="F77" s="56">
        <v>193</v>
      </c>
      <c r="G77" s="101">
        <f ca="1">VLOOKUP(B77,'Insumos e Serviços'!$A:$F,6,0)</f>
        <v>3.05</v>
      </c>
      <c r="H77" s="101">
        <f>TRUNC(F77 * G77, 2)</f>
        <v>588.65</v>
      </c>
    </row>
    <row r="78" spans="1:8" ht="13.9" customHeight="1">
      <c r="A78" s="131" t="s">
        <v>768</v>
      </c>
      <c r="B78" s="132"/>
      <c r="C78" s="132"/>
      <c r="D78" s="131" t="s">
        <v>947</v>
      </c>
      <c r="E78" s="132"/>
      <c r="F78" s="133"/>
      <c r="G78" s="131"/>
      <c r="H78" s="134">
        <f>SUM(H79:H81)</f>
        <v>10591.02</v>
      </c>
    </row>
    <row r="79" spans="1:8" ht="13.9" customHeight="1">
      <c r="A79" s="54" t="s">
        <v>769</v>
      </c>
      <c r="B79" s="55" t="s">
        <v>948</v>
      </c>
      <c r="C79" s="102" t="str">
        <f ca="1">VLOOKUP(B79,'Insumos e Serviços'!$A:$F,2,0)</f>
        <v>SINAPI</v>
      </c>
      <c r="D79" s="103" t="str">
        <f ca="1">VLOOKUP(B79,'Insumos e Serviços'!$A:$F,4,0)</f>
        <v>APLICAÇÃO E LIXAMENTO DE MASSA LÁTEX EM TETO, DUAS DEMÃOS. AF_06/2014</v>
      </c>
      <c r="E79" s="102" t="str">
        <f ca="1">VLOOKUP(B79,'Insumos e Serviços'!$A:$F,5,0)</f>
        <v>m²</v>
      </c>
      <c r="F79" s="56">
        <v>163</v>
      </c>
      <c r="G79" s="101">
        <f ca="1">VLOOKUP(B79,'Insumos e Serviços'!$A:$F,6,0)</f>
        <v>28.36</v>
      </c>
      <c r="H79" s="101">
        <f>TRUNC(F79 * G79, 2)</f>
        <v>4622.68</v>
      </c>
    </row>
    <row r="80" spans="1:8" ht="13.9" customHeight="1">
      <c r="A80" s="54" t="s">
        <v>950</v>
      </c>
      <c r="B80" s="55" t="s">
        <v>951</v>
      </c>
      <c r="C80" s="102" t="str">
        <f ca="1">VLOOKUP(B80,'Insumos e Serviços'!$A:$F,2,0)</f>
        <v>SINAPI</v>
      </c>
      <c r="D80" s="103" t="str">
        <f ca="1">VLOOKUP(B80,'Insumos e Serviços'!$A:$F,4,0)</f>
        <v>APLICAÇÃO E LIXAMENTO DE MASSA LÁTEX EM PAREDES, DUAS DEMÃOS. AF_06/2014</v>
      </c>
      <c r="E80" s="102" t="str">
        <f ca="1">VLOOKUP(B80,'Insumos e Serviços'!$A:$F,5,0)</f>
        <v>m²</v>
      </c>
      <c r="F80" s="56">
        <v>21</v>
      </c>
      <c r="G80" s="101">
        <f ca="1">VLOOKUP(B80,'Insumos e Serviços'!$A:$F,6,0)</f>
        <v>16.46</v>
      </c>
      <c r="H80" s="101">
        <f>TRUNC(F80 * G80, 2)</f>
        <v>345.66</v>
      </c>
    </row>
    <row r="81" spans="1:8" ht="22.5">
      <c r="A81" s="54" t="s">
        <v>953</v>
      </c>
      <c r="B81" s="55" t="s">
        <v>954</v>
      </c>
      <c r="C81" s="55" t="s">
        <v>571</v>
      </c>
      <c r="D81" s="61" t="s">
        <v>955</v>
      </c>
      <c r="E81" s="55" t="s">
        <v>590</v>
      </c>
      <c r="F81" s="56">
        <v>172</v>
      </c>
      <c r="G81" s="101">
        <f ca="1">VLOOKUP(A81,'Orçamento Analítico'!$A:$H,8,0)</f>
        <v>32.69</v>
      </c>
      <c r="H81" s="101">
        <f>TRUNC(F81 * G81, 2)</f>
        <v>5622.68</v>
      </c>
    </row>
    <row r="82" spans="1:8" ht="13.9" customHeight="1">
      <c r="A82" s="131" t="s">
        <v>956</v>
      </c>
      <c r="B82" s="132"/>
      <c r="C82" s="132"/>
      <c r="D82" s="131" t="s">
        <v>957</v>
      </c>
      <c r="E82" s="132"/>
      <c r="F82" s="133"/>
      <c r="G82" s="131"/>
      <c r="H82" s="134">
        <f>H83</f>
        <v>221.6</v>
      </c>
    </row>
    <row r="83" spans="1:8" ht="33.75">
      <c r="A83" s="54" t="s">
        <v>958</v>
      </c>
      <c r="B83" s="55" t="s">
        <v>959</v>
      </c>
      <c r="C83" s="102" t="str">
        <f ca="1">VLOOKUP(B83,'Insumos e Serviços'!$A:$F,2,0)</f>
        <v>SINAPI</v>
      </c>
      <c r="D83" s="103" t="str">
        <f ca="1">VLOOKUP(B83,'Insumos e Serviços'!$A:$F,4,0)</f>
        <v>PINTURA COM TINTA ALQUÍDICA DE FUNDO (TIPO ZARCÃO) APLICADA A ROLO OU PINCEL SOBRE SUPERFÍCIES METÁLICAS (EXCETO PERFIL) EXECUTADO EM OBRA (POR DEMÃO). AF_01/2020</v>
      </c>
      <c r="E83" s="102" t="str">
        <f ca="1">VLOOKUP(B83,'Insumos e Serviços'!$A:$F,5,0)</f>
        <v>m²</v>
      </c>
      <c r="F83" s="56">
        <v>10</v>
      </c>
      <c r="G83" s="101">
        <f ca="1">VLOOKUP(B83,'Insumos e Serviços'!$A:$F,6,0)</f>
        <v>22.16</v>
      </c>
      <c r="H83" s="101">
        <f>TRUNC(F83 * G83, 2)</f>
        <v>221.6</v>
      </c>
    </row>
    <row r="84" spans="1:8" ht="13.9" customHeight="1">
      <c r="A84" s="131" t="s">
        <v>961</v>
      </c>
      <c r="B84" s="132"/>
      <c r="C84" s="132"/>
      <c r="D84" s="131" t="s">
        <v>962</v>
      </c>
      <c r="E84" s="132"/>
      <c r="F84" s="133"/>
      <c r="G84" s="131"/>
      <c r="H84" s="134">
        <f>SUM(H85:H89)</f>
        <v>25215.46</v>
      </c>
    </row>
    <row r="85" spans="1:8" ht="22.5">
      <c r="A85" s="54" t="s">
        <v>963</v>
      </c>
      <c r="B85" s="55" t="s">
        <v>964</v>
      </c>
      <c r="C85" s="55" t="s">
        <v>571</v>
      </c>
      <c r="D85" s="61" t="s">
        <v>965</v>
      </c>
      <c r="E85" s="55" t="s">
        <v>590</v>
      </c>
      <c r="F85" s="56">
        <v>3</v>
      </c>
      <c r="G85" s="101">
        <f ca="1">VLOOKUP(A85,'Orçamento Analítico'!$A:$H,8,0)</f>
        <v>99.52</v>
      </c>
      <c r="H85" s="101">
        <f>TRUNC(F85 * G85, 2)</f>
        <v>298.56</v>
      </c>
    </row>
    <row r="86" spans="1:8" ht="22.5">
      <c r="A86" s="54" t="s">
        <v>966</v>
      </c>
      <c r="B86" s="55" t="s">
        <v>967</v>
      </c>
      <c r="C86" s="55" t="s">
        <v>571</v>
      </c>
      <c r="D86" s="61" t="s">
        <v>968</v>
      </c>
      <c r="E86" s="55" t="s">
        <v>590</v>
      </c>
      <c r="F86" s="56">
        <v>126</v>
      </c>
      <c r="G86" s="101">
        <f ca="1">VLOOKUP(A86,'Orçamento Analítico'!$A:$H,8,0)</f>
        <v>115.44</v>
      </c>
      <c r="H86" s="101">
        <f>TRUNC(F86 * G86, 2)</f>
        <v>14545.44</v>
      </c>
    </row>
    <row r="87" spans="1:8" ht="22.5">
      <c r="A87" s="54" t="s">
        <v>969</v>
      </c>
      <c r="B87" s="55" t="s">
        <v>970</v>
      </c>
      <c r="C87" s="55" t="s">
        <v>571</v>
      </c>
      <c r="D87" s="61" t="s">
        <v>971</v>
      </c>
      <c r="E87" s="55" t="s">
        <v>590</v>
      </c>
      <c r="F87" s="56">
        <v>137</v>
      </c>
      <c r="G87" s="101">
        <f ca="1">VLOOKUP(A87,'Orçamento Analítico'!$A:$H,8,0)</f>
        <v>29.740000000000002</v>
      </c>
      <c r="H87" s="101">
        <f>TRUNC(F87 * G87, 2)</f>
        <v>4074.38</v>
      </c>
    </row>
    <row r="88" spans="1:8" ht="22.5">
      <c r="A88" s="54" t="s">
        <v>972</v>
      </c>
      <c r="B88" s="55" t="s">
        <v>973</v>
      </c>
      <c r="C88" s="55" t="s">
        <v>571</v>
      </c>
      <c r="D88" s="61" t="s">
        <v>974</v>
      </c>
      <c r="E88" s="55" t="s">
        <v>597</v>
      </c>
      <c r="F88" s="56">
        <v>110</v>
      </c>
      <c r="G88" s="101">
        <f ca="1">VLOOKUP(A88,'Orçamento Analítico'!$A:$H,8,0)</f>
        <v>34.36</v>
      </c>
      <c r="H88" s="101">
        <f>TRUNC(F88 * G88, 2)</f>
        <v>3779.6</v>
      </c>
    </row>
    <row r="89" spans="1:8" ht="22.5">
      <c r="A89" s="54" t="s">
        <v>975</v>
      </c>
      <c r="B89" s="55" t="s">
        <v>976</v>
      </c>
      <c r="C89" s="55" t="s">
        <v>571</v>
      </c>
      <c r="D89" s="61" t="s">
        <v>977</v>
      </c>
      <c r="E89" s="55" t="s">
        <v>597</v>
      </c>
      <c r="F89" s="56">
        <v>63</v>
      </c>
      <c r="G89" s="101">
        <f ca="1">VLOOKUP(A89,'Orçamento Analítico'!$A:$H,8,0)</f>
        <v>39.96</v>
      </c>
      <c r="H89" s="101">
        <f>TRUNC(F89 * G89, 2)</f>
        <v>2517.48</v>
      </c>
    </row>
    <row r="90" spans="1:8" ht="13.9" customHeight="1">
      <c r="A90" s="131" t="s">
        <v>770</v>
      </c>
      <c r="B90" s="132"/>
      <c r="C90" s="132"/>
      <c r="D90" s="131" t="s">
        <v>978</v>
      </c>
      <c r="E90" s="132"/>
      <c r="F90" s="133"/>
      <c r="G90" s="131"/>
      <c r="H90" s="134">
        <f>SUM(H91:H93)</f>
        <v>40001.340000000004</v>
      </c>
    </row>
    <row r="91" spans="1:8" ht="22.5">
      <c r="A91" s="54" t="s">
        <v>979</v>
      </c>
      <c r="B91" s="55" t="s">
        <v>980</v>
      </c>
      <c r="C91" s="55" t="s">
        <v>571</v>
      </c>
      <c r="D91" s="61" t="s">
        <v>981</v>
      </c>
      <c r="E91" s="55" t="s">
        <v>590</v>
      </c>
      <c r="F91" s="56">
        <v>21</v>
      </c>
      <c r="G91" s="101">
        <f ca="1">VLOOKUP(A91,'Orçamento Analítico'!$A:$H,8,0)</f>
        <v>135.66999999999999</v>
      </c>
      <c r="H91" s="101">
        <f>TRUNC(F91 * G91, 2)</f>
        <v>2849.07</v>
      </c>
    </row>
    <row r="92" spans="1:8" ht="22.5">
      <c r="A92" s="54" t="s">
        <v>982</v>
      </c>
      <c r="B92" s="55" t="s">
        <v>983</v>
      </c>
      <c r="C92" s="55" t="s">
        <v>571</v>
      </c>
      <c r="D92" s="61" t="s">
        <v>984</v>
      </c>
      <c r="E92" s="55" t="s">
        <v>590</v>
      </c>
      <c r="F92" s="56">
        <v>167</v>
      </c>
      <c r="G92" s="101">
        <f ca="1">VLOOKUP(A92,'Orçamento Analítico'!$A:$H,8,0)</f>
        <v>183.31</v>
      </c>
      <c r="H92" s="101">
        <f>TRUNC(F92 * G92, 2)</f>
        <v>30612.77</v>
      </c>
    </row>
    <row r="93" spans="1:8" ht="22.5">
      <c r="A93" s="54" t="s">
        <v>985</v>
      </c>
      <c r="B93" s="55" t="s">
        <v>986</v>
      </c>
      <c r="C93" s="55" t="s">
        <v>571</v>
      </c>
      <c r="D93" s="61" t="s">
        <v>987</v>
      </c>
      <c r="E93" s="55" t="s">
        <v>590</v>
      </c>
      <c r="F93" s="56">
        <v>110</v>
      </c>
      <c r="G93" s="101">
        <f ca="1">VLOOKUP(A93,'Orçamento Analítico'!$A:$H,8,0)</f>
        <v>59.45</v>
      </c>
      <c r="H93" s="101">
        <f>TRUNC(F93 * G93, 2)</f>
        <v>6539.5</v>
      </c>
    </row>
    <row r="94" spans="1:8" ht="13.9" customHeight="1">
      <c r="A94" s="131" t="s">
        <v>771</v>
      </c>
      <c r="B94" s="132"/>
      <c r="C94" s="132"/>
      <c r="D94" s="131" t="s">
        <v>988</v>
      </c>
      <c r="E94" s="132"/>
      <c r="F94" s="133"/>
      <c r="G94" s="131"/>
      <c r="H94" s="134">
        <f>SUM(H95:H96)</f>
        <v>13796.2</v>
      </c>
    </row>
    <row r="95" spans="1:8" ht="22.5">
      <c r="A95" s="54" t="s">
        <v>989</v>
      </c>
      <c r="B95" s="55" t="s">
        <v>990</v>
      </c>
      <c r="C95" s="102" t="str">
        <f ca="1">VLOOKUP(B95,'Insumos e Serviços'!$A:$F,2,0)</f>
        <v>SINAPI</v>
      </c>
      <c r="D95" s="103" t="str">
        <f ca="1">VLOOKUP(B95,'Insumos e Serviços'!$A:$F,4,0)</f>
        <v>FORRO EM DRYWALL, PARA AMBIENTES COMERCIAIS, INCLUSIVE ESTRUTURA DE FIXAÇÃO. AF_05/2017_P</v>
      </c>
      <c r="E95" s="102" t="str">
        <f ca="1">VLOOKUP(B95,'Insumos e Serviços'!$A:$F,5,0)</f>
        <v>m²</v>
      </c>
      <c r="F95" s="56">
        <v>163</v>
      </c>
      <c r="G95" s="101">
        <f ca="1">VLOOKUP(B95,'Insumos e Serviços'!$A:$F,6,0)</f>
        <v>68.75</v>
      </c>
      <c r="H95" s="101">
        <f>TRUNC(F95 * G95, 2)</f>
        <v>11206.25</v>
      </c>
    </row>
    <row r="96" spans="1:8" ht="22.5">
      <c r="A96" s="54" t="s">
        <v>992</v>
      </c>
      <c r="B96" s="55" t="s">
        <v>993</v>
      </c>
      <c r="C96" s="55" t="s">
        <v>571</v>
      </c>
      <c r="D96" s="61" t="s">
        <v>994</v>
      </c>
      <c r="E96" s="55" t="s">
        <v>578</v>
      </c>
      <c r="F96" s="56">
        <v>187</v>
      </c>
      <c r="G96" s="101">
        <f ca="1">VLOOKUP(A96,'Orçamento Analítico'!$A:$H,8,0)</f>
        <v>13.850000000000001</v>
      </c>
      <c r="H96" s="101">
        <f>TRUNC(F96 * G96, 2)</f>
        <v>2589.9499999999998</v>
      </c>
    </row>
    <row r="97" spans="1:8" ht="13.9" customHeight="1">
      <c r="A97" s="131" t="s">
        <v>772</v>
      </c>
      <c r="B97" s="132"/>
      <c r="C97" s="132"/>
      <c r="D97" s="131" t="s">
        <v>995</v>
      </c>
      <c r="E97" s="132"/>
      <c r="F97" s="133"/>
      <c r="G97" s="131"/>
      <c r="H97" s="134">
        <f>SUM(H98:H101)</f>
        <v>11624.220000000001</v>
      </c>
    </row>
    <row r="98" spans="1:8" ht="22.5">
      <c r="A98" s="54" t="s">
        <v>996</v>
      </c>
      <c r="B98" s="55" t="s">
        <v>775</v>
      </c>
      <c r="C98" s="102" t="str">
        <f ca="1">VLOOKUP(B98,'Insumos e Serviços'!$A:$F,2,0)</f>
        <v>SINAPI</v>
      </c>
      <c r="D98" s="103" t="str">
        <f ca="1">VLOOKUP(B98,'Insumos e Serviços'!$A:$F,4,0)</f>
        <v>APLICAÇÃO MANUAL DE PINTURA COM TINTA LÁTEX ACRÍLICA EM TETO, DUAS DEMÃOS. AF_06/2014</v>
      </c>
      <c r="E98" s="102" t="str">
        <f ca="1">VLOOKUP(B98,'Insumos e Serviços'!$A:$F,5,0)</f>
        <v>m²</v>
      </c>
      <c r="F98" s="56">
        <v>163</v>
      </c>
      <c r="G98" s="101">
        <f ca="1">VLOOKUP(B98,'Insumos e Serviços'!$A:$F,6,0)</f>
        <v>16.149999999999999</v>
      </c>
      <c r="H98" s="101">
        <f>TRUNC(F98 * G98, 2)</f>
        <v>2632.45</v>
      </c>
    </row>
    <row r="99" spans="1:8" ht="22.5">
      <c r="A99" s="54" t="s">
        <v>997</v>
      </c>
      <c r="B99" s="55" t="s">
        <v>773</v>
      </c>
      <c r="C99" s="102" t="str">
        <f ca="1">VLOOKUP(B99,'Insumos e Serviços'!$A:$F,2,0)</f>
        <v>SINAPI</v>
      </c>
      <c r="D99" s="103" t="str">
        <f ca="1">VLOOKUP(B99,'Insumos e Serviços'!$A:$F,4,0)</f>
        <v>APLICAÇÃO MANUAL DE PINTURA COM TINTA LÁTEX ACRÍLICA EM PAREDES, DUAS DEMÃOS. AF_06/2014</v>
      </c>
      <c r="E99" s="102" t="str">
        <f ca="1">VLOOKUP(B99,'Insumos e Serviços'!$A:$F,5,0)</f>
        <v>m²</v>
      </c>
      <c r="F99" s="56">
        <v>567</v>
      </c>
      <c r="G99" s="101">
        <f ca="1">VLOOKUP(B99,'Insumos e Serviços'!$A:$F,6,0)</f>
        <v>14.29</v>
      </c>
      <c r="H99" s="101">
        <f>TRUNC(F99 * G99, 2)</f>
        <v>8102.43</v>
      </c>
    </row>
    <row r="100" spans="1:8" ht="33.75">
      <c r="A100" s="54" t="s">
        <v>998</v>
      </c>
      <c r="B100" s="55" t="s">
        <v>779</v>
      </c>
      <c r="C100" s="102" t="str">
        <f ca="1">VLOOKUP(B100,'Insumos e Serviços'!$A:$F,2,0)</f>
        <v>SINAPI</v>
      </c>
      <c r="D100" s="103" t="str">
        <f ca="1">VLOOKUP(B100,'Insumos e Serviços'!$A:$F,4,0)</f>
        <v>PINTURA COM TINTA ALQUÍDICA DE ACABAMENTO (ESMALTE SINTÉTICO ACETINADO) APLICADA A ROLO OU PINCEL SOBRE SUPERFÍCIES METÁLICAS (EXCETO PERFIL) EXECUTADO EM OBRA (02 DEMÃOS). AF_01/2020</v>
      </c>
      <c r="E100" s="102" t="str">
        <f ca="1">VLOOKUP(B100,'Insumos e Serviços'!$A:$F,5,0)</f>
        <v>m²</v>
      </c>
      <c r="F100" s="56">
        <v>10</v>
      </c>
      <c r="G100" s="101">
        <f ca="1">VLOOKUP(B100,'Insumos e Serviços'!$A:$F,6,0)</f>
        <v>45.35</v>
      </c>
      <c r="H100" s="101">
        <f>TRUNC(F100 * G100, 2)</f>
        <v>453.5</v>
      </c>
    </row>
    <row r="101" spans="1:8" ht="22.5">
      <c r="A101" s="54" t="s">
        <v>999</v>
      </c>
      <c r="B101" s="55" t="s">
        <v>1000</v>
      </c>
      <c r="C101" s="102" t="str">
        <f ca="1">VLOOKUP(B101,'Insumos e Serviços'!$A:$F,2,0)</f>
        <v>SINAPI</v>
      </c>
      <c r="D101" s="103" t="str">
        <f ca="1">VLOOKUP(B101,'Insumos e Serviços'!$A:$F,4,0)</f>
        <v>PINTURA DE SINALIZAÇÃO VERTICAL DE SEGURANÇA, FAIXAS AMARELA E PRETA, APLICAÇÃO MANUAL, 2 DEMÃOS. AF_05/2021</v>
      </c>
      <c r="E101" s="102" t="str">
        <f ca="1">VLOOKUP(B101,'Insumos e Serviços'!$A:$F,5,0)</f>
        <v>m²</v>
      </c>
      <c r="F101" s="56">
        <v>6</v>
      </c>
      <c r="G101" s="101">
        <f ca="1">VLOOKUP(B101,'Insumos e Serviços'!$A:$F,6,0)</f>
        <v>72.64</v>
      </c>
      <c r="H101" s="101">
        <f>TRUNC(F101 * G101, 2)</f>
        <v>435.84</v>
      </c>
    </row>
    <row r="102" spans="1:8" ht="13.9" customHeight="1">
      <c r="A102" s="131" t="s">
        <v>781</v>
      </c>
      <c r="B102" s="132"/>
      <c r="C102" s="132"/>
      <c r="D102" s="131" t="s">
        <v>782</v>
      </c>
      <c r="E102" s="132"/>
      <c r="F102" s="133"/>
      <c r="G102" s="131"/>
      <c r="H102" s="134">
        <f>H103</f>
        <v>1670.88</v>
      </c>
    </row>
    <row r="103" spans="1:8" ht="22.5">
      <c r="A103" s="54" t="s">
        <v>1002</v>
      </c>
      <c r="B103" s="55" t="s">
        <v>1003</v>
      </c>
      <c r="C103" s="102" t="str">
        <f ca="1">VLOOKUP(B103,'Insumos e Serviços'!$A:$F,2,0)</f>
        <v>SINAPI</v>
      </c>
      <c r="D103" s="103" t="str">
        <f ca="1">VLOOKUP(B103,'Insumos e Serviços'!$A:$F,4,0)</f>
        <v>IMPERMEABILIZAÇÃO DE SUPERFÍCIE COM ARGAMASSA POLIMÉRICA / MEMBRANA ACRÍLICA, 3 DEMÃOS. AF_06/2018</v>
      </c>
      <c r="E103" s="102" t="str">
        <f ca="1">VLOOKUP(B103,'Insumos e Serviços'!$A:$F,5,0)</f>
        <v>m²</v>
      </c>
      <c r="F103" s="56">
        <v>59</v>
      </c>
      <c r="G103" s="101">
        <f ca="1">VLOOKUP(B103,'Insumos e Serviços'!$A:$F,6,0)</f>
        <v>28.32</v>
      </c>
      <c r="H103" s="101">
        <f>TRUNC(F103 * G103, 2)</f>
        <v>1670.88</v>
      </c>
    </row>
    <row r="104" spans="1:8" ht="13.9" customHeight="1">
      <c r="A104" s="131" t="s">
        <v>783</v>
      </c>
      <c r="B104" s="132"/>
      <c r="C104" s="132"/>
      <c r="D104" s="131" t="s">
        <v>784</v>
      </c>
      <c r="E104" s="132"/>
      <c r="F104" s="133"/>
      <c r="G104" s="131"/>
      <c r="H104" s="134">
        <f>SUM(H105:H106)</f>
        <v>2738.1800000000003</v>
      </c>
    </row>
    <row r="105" spans="1:8" ht="13.9" customHeight="1">
      <c r="A105" s="54" t="s">
        <v>1005</v>
      </c>
      <c r="B105" s="55" t="s">
        <v>1006</v>
      </c>
      <c r="C105" s="102" t="str">
        <f ca="1">VLOOKUP(B105,'Insumos e Serviços'!$A:$F,2,0)</f>
        <v>SINAPI</v>
      </c>
      <c r="D105" s="103" t="str">
        <f ca="1">VLOOKUP(B105,'Insumos e Serviços'!$A:$F,4,0)</f>
        <v>SOLEIRA EM GRANITO, LARGURA 15 CM, ESPESSURA 2,0 CM. AF_06/2018</v>
      </c>
      <c r="E105" s="102" t="str">
        <f ca="1">VLOOKUP(B105,'Insumos e Serviços'!$A:$F,5,0)</f>
        <v>M</v>
      </c>
      <c r="F105" s="56">
        <v>6.5</v>
      </c>
      <c r="G105" s="101">
        <f ca="1">VLOOKUP(B105,'Insumos e Serviços'!$A:$F,6,0)</f>
        <v>88.57</v>
      </c>
      <c r="H105" s="101">
        <f>TRUNC(F105 * G105, 2)</f>
        <v>575.70000000000005</v>
      </c>
    </row>
    <row r="106" spans="1:8" ht="13.9" customHeight="1">
      <c r="A106" s="54" t="s">
        <v>1008</v>
      </c>
      <c r="B106" s="55" t="s">
        <v>1009</v>
      </c>
      <c r="C106" s="55" t="s">
        <v>571</v>
      </c>
      <c r="D106" s="61" t="s">
        <v>1010</v>
      </c>
      <c r="E106" s="55" t="s">
        <v>578</v>
      </c>
      <c r="F106" s="56">
        <v>9.5</v>
      </c>
      <c r="G106" s="101">
        <f ca="1">VLOOKUP(A106,'Orçamento Analítico'!$A:$H,8,0)</f>
        <v>227.63</v>
      </c>
      <c r="H106" s="101">
        <f>TRUNC(F106 * G106, 2)</f>
        <v>2162.48</v>
      </c>
    </row>
    <row r="107" spans="1:8" ht="13.9" customHeight="1">
      <c r="A107" s="131" t="s">
        <v>785</v>
      </c>
      <c r="B107" s="132"/>
      <c r="C107" s="132"/>
      <c r="D107" s="131" t="s">
        <v>786</v>
      </c>
      <c r="E107" s="132"/>
      <c r="F107" s="133"/>
      <c r="G107" s="131"/>
      <c r="H107" s="134">
        <f>H108+H112</f>
        <v>72840.36</v>
      </c>
    </row>
    <row r="108" spans="1:8" ht="13.9" customHeight="1">
      <c r="A108" s="131" t="s">
        <v>787</v>
      </c>
      <c r="B108" s="132"/>
      <c r="C108" s="132"/>
      <c r="D108" s="131" t="s">
        <v>1011</v>
      </c>
      <c r="E108" s="132"/>
      <c r="F108" s="133"/>
      <c r="G108" s="131"/>
      <c r="H108" s="134">
        <f>SUM(H109:H111)</f>
        <v>6780.52</v>
      </c>
    </row>
    <row r="109" spans="1:8" ht="22.5">
      <c r="A109" s="54" t="s">
        <v>1012</v>
      </c>
      <c r="B109" s="55" t="s">
        <v>788</v>
      </c>
      <c r="C109" s="55" t="s">
        <v>571</v>
      </c>
      <c r="D109" s="61" t="s">
        <v>789</v>
      </c>
      <c r="E109" s="55" t="s">
        <v>573</v>
      </c>
      <c r="F109" s="56">
        <v>4</v>
      </c>
      <c r="G109" s="101">
        <f ca="1">VLOOKUP(A109,'Orçamento Analítico'!$A:$H,8,0)</f>
        <v>58.870000000000005</v>
      </c>
      <c r="H109" s="101">
        <f>TRUNC(F109 * G109, 2)</f>
        <v>235.48</v>
      </c>
    </row>
    <row r="110" spans="1:8" ht="13.9" customHeight="1">
      <c r="A110" s="54" t="s">
        <v>1013</v>
      </c>
      <c r="B110" s="55" t="s">
        <v>1014</v>
      </c>
      <c r="C110" s="55" t="s">
        <v>571</v>
      </c>
      <c r="D110" s="61" t="s">
        <v>1015</v>
      </c>
      <c r="E110" s="55" t="s">
        <v>573</v>
      </c>
      <c r="F110" s="56">
        <v>3</v>
      </c>
      <c r="G110" s="101">
        <f ca="1">VLOOKUP(A110,'Orçamento Analítico'!$A:$H,8,0)</f>
        <v>112.93</v>
      </c>
      <c r="H110" s="101">
        <f>TRUNC(F110 * G110, 2)</f>
        <v>338.79</v>
      </c>
    </row>
    <row r="111" spans="1:8" ht="13.9" customHeight="1">
      <c r="A111" s="54" t="s">
        <v>1016</v>
      </c>
      <c r="B111" s="55" t="s">
        <v>1017</v>
      </c>
      <c r="C111" s="55" t="s">
        <v>571</v>
      </c>
      <c r="D111" s="61" t="s">
        <v>1018</v>
      </c>
      <c r="E111" s="55" t="s">
        <v>597</v>
      </c>
      <c r="F111" s="56">
        <v>75</v>
      </c>
      <c r="G111" s="101">
        <f ca="1">VLOOKUP(A111,'Orçamento Analítico'!$A:$H,8,0)</f>
        <v>82.75</v>
      </c>
      <c r="H111" s="101">
        <f>TRUNC(F111 * G111, 2)</f>
        <v>6206.25</v>
      </c>
    </row>
    <row r="112" spans="1:8" ht="13.9" customHeight="1">
      <c r="A112" s="57" t="s">
        <v>1019</v>
      </c>
      <c r="B112" s="60"/>
      <c r="C112" s="60"/>
      <c r="D112" s="62" t="s">
        <v>1020</v>
      </c>
      <c r="E112" s="57"/>
      <c r="F112" s="58"/>
      <c r="G112" s="57"/>
      <c r="H112" s="59">
        <f>SUM(H113:H114)</f>
        <v>66059.839999999997</v>
      </c>
    </row>
    <row r="113" spans="1:8" ht="13.9" customHeight="1">
      <c r="A113" s="54" t="s">
        <v>1021</v>
      </c>
      <c r="B113" s="55" t="s">
        <v>1022</v>
      </c>
      <c r="C113" s="55" t="s">
        <v>571</v>
      </c>
      <c r="D113" s="61" t="s">
        <v>1023</v>
      </c>
      <c r="E113" s="55" t="s">
        <v>590</v>
      </c>
      <c r="F113" s="56">
        <v>47</v>
      </c>
      <c r="G113" s="101">
        <f ca="1">VLOOKUP(A113,'Orçamento Analítico'!$A:$H,8,0)</f>
        <v>936.56</v>
      </c>
      <c r="H113" s="101">
        <f>TRUNC(F113 * G113, 2)</f>
        <v>44018.32</v>
      </c>
    </row>
    <row r="114" spans="1:8" ht="22.5">
      <c r="A114" s="54" t="s">
        <v>1024</v>
      </c>
      <c r="B114" s="55" t="s">
        <v>1025</v>
      </c>
      <c r="C114" s="55" t="s">
        <v>571</v>
      </c>
      <c r="D114" s="61" t="s">
        <v>1026</v>
      </c>
      <c r="E114" s="55" t="s">
        <v>590</v>
      </c>
      <c r="F114" s="56">
        <v>17</v>
      </c>
      <c r="G114" s="101">
        <f ca="1">VLOOKUP(A114,'Orçamento Analítico'!$A:$H,8,0)</f>
        <v>1296.56</v>
      </c>
      <c r="H114" s="101">
        <f>TRUNC(F114 * G114, 2)</f>
        <v>22041.52</v>
      </c>
    </row>
    <row r="115" spans="1:8" ht="13.9" customHeight="1">
      <c r="A115" s="131" t="s">
        <v>1027</v>
      </c>
      <c r="B115" s="132"/>
      <c r="C115" s="132"/>
      <c r="D115" s="131" t="s">
        <v>1028</v>
      </c>
      <c r="E115" s="132"/>
      <c r="F115" s="133"/>
      <c r="G115" s="131"/>
      <c r="H115" s="134">
        <f>H116+H123+H141+H144</f>
        <v>114612.26</v>
      </c>
    </row>
    <row r="116" spans="1:8" ht="13.9" customHeight="1">
      <c r="A116" s="131" t="s">
        <v>1029</v>
      </c>
      <c r="B116" s="132"/>
      <c r="C116" s="132"/>
      <c r="D116" s="131" t="s">
        <v>1030</v>
      </c>
      <c r="E116" s="132"/>
      <c r="F116" s="133"/>
      <c r="G116" s="131"/>
      <c r="H116" s="134">
        <f>SUM(H117:H122)</f>
        <v>47087.229999999996</v>
      </c>
    </row>
    <row r="117" spans="1:8" ht="22.5">
      <c r="A117" s="54" t="s">
        <v>1031</v>
      </c>
      <c r="B117" s="55" t="s">
        <v>1032</v>
      </c>
      <c r="C117" s="55" t="s">
        <v>571</v>
      </c>
      <c r="D117" s="61" t="s">
        <v>1033</v>
      </c>
      <c r="E117" s="55" t="s">
        <v>610</v>
      </c>
      <c r="F117" s="56">
        <v>20</v>
      </c>
      <c r="G117" s="101">
        <f ca="1">VLOOKUP(A117,'Orçamento Analítico'!$A:$H,8,0)</f>
        <v>407</v>
      </c>
      <c r="H117" s="101">
        <f t="shared" ref="H117:H122" si="2">TRUNC(F117 * G117, 2)</f>
        <v>8140</v>
      </c>
    </row>
    <row r="118" spans="1:8" ht="22.5">
      <c r="A118" s="54" t="s">
        <v>1034</v>
      </c>
      <c r="B118" s="55" t="s">
        <v>1035</v>
      </c>
      <c r="C118" s="55" t="s">
        <v>571</v>
      </c>
      <c r="D118" s="61" t="s">
        <v>1036</v>
      </c>
      <c r="E118" s="55" t="s">
        <v>610</v>
      </c>
      <c r="F118" s="56">
        <v>3</v>
      </c>
      <c r="G118" s="101">
        <f ca="1">VLOOKUP(A118,'Orçamento Analítico'!$A:$H,8,0)</f>
        <v>776.16000000000008</v>
      </c>
      <c r="H118" s="101">
        <f t="shared" si="2"/>
        <v>2328.48</v>
      </c>
    </row>
    <row r="119" spans="1:8" ht="22.5">
      <c r="A119" s="54" t="s">
        <v>1037</v>
      </c>
      <c r="B119" s="55" t="s">
        <v>1038</v>
      </c>
      <c r="C119" s="55" t="s">
        <v>571</v>
      </c>
      <c r="D119" s="61" t="s">
        <v>1039</v>
      </c>
      <c r="E119" s="55" t="s">
        <v>610</v>
      </c>
      <c r="F119" s="56">
        <v>27</v>
      </c>
      <c r="G119" s="101">
        <f ca="1">VLOOKUP(A119,'Orçamento Analítico'!$A:$H,8,0)</f>
        <v>848.67</v>
      </c>
      <c r="H119" s="101">
        <f t="shared" si="2"/>
        <v>22914.09</v>
      </c>
    </row>
    <row r="120" spans="1:8" ht="22.5">
      <c r="A120" s="54" t="s">
        <v>1040</v>
      </c>
      <c r="B120" s="55" t="s">
        <v>1041</v>
      </c>
      <c r="C120" s="55" t="s">
        <v>571</v>
      </c>
      <c r="D120" s="61" t="s">
        <v>1042</v>
      </c>
      <c r="E120" s="55" t="s">
        <v>610</v>
      </c>
      <c r="F120" s="56">
        <v>3</v>
      </c>
      <c r="G120" s="101">
        <f ca="1">VLOOKUP(A120,'Orçamento Analítico'!$A:$H,8,0)</f>
        <v>1129.1500000000001</v>
      </c>
      <c r="H120" s="101">
        <f t="shared" si="2"/>
        <v>3387.45</v>
      </c>
    </row>
    <row r="121" spans="1:8" ht="22.5">
      <c r="A121" s="54" t="s">
        <v>1043</v>
      </c>
      <c r="B121" s="55" t="s">
        <v>1044</v>
      </c>
      <c r="C121" s="55" t="s">
        <v>571</v>
      </c>
      <c r="D121" s="61" t="s">
        <v>1045</v>
      </c>
      <c r="E121" s="55" t="s">
        <v>573</v>
      </c>
      <c r="F121" s="56">
        <v>7</v>
      </c>
      <c r="G121" s="101">
        <f ca="1">VLOOKUP(A121,'Orçamento Analítico'!$A:$H,8,0)</f>
        <v>1300.01</v>
      </c>
      <c r="H121" s="101">
        <f t="shared" si="2"/>
        <v>9100.07</v>
      </c>
    </row>
    <row r="122" spans="1:8" ht="22.5">
      <c r="A122" s="54" t="s">
        <v>1046</v>
      </c>
      <c r="B122" s="55" t="s">
        <v>1047</v>
      </c>
      <c r="C122" s="55" t="s">
        <v>571</v>
      </c>
      <c r="D122" s="61" t="s">
        <v>1048</v>
      </c>
      <c r="E122" s="55" t="s">
        <v>573</v>
      </c>
      <c r="F122" s="56">
        <v>1</v>
      </c>
      <c r="G122" s="101">
        <f ca="1">VLOOKUP(A122,'Orçamento Analítico'!$A:$H,8,0)</f>
        <v>1217.1399999999999</v>
      </c>
      <c r="H122" s="101">
        <f t="shared" si="2"/>
        <v>1217.1400000000001</v>
      </c>
    </row>
    <row r="123" spans="1:8" ht="13.9" customHeight="1">
      <c r="A123" s="131" t="s">
        <v>1049</v>
      </c>
      <c r="B123" s="132"/>
      <c r="C123" s="132"/>
      <c r="D123" s="131" t="s">
        <v>1050</v>
      </c>
      <c r="E123" s="132"/>
      <c r="F123" s="133"/>
      <c r="G123" s="131"/>
      <c r="H123" s="134">
        <f>SUM(H124:H140)</f>
        <v>45883.56</v>
      </c>
    </row>
    <row r="124" spans="1:8" ht="22.5">
      <c r="A124" s="54" t="s">
        <v>1051</v>
      </c>
      <c r="B124" s="55" t="s">
        <v>1052</v>
      </c>
      <c r="C124" s="102" t="str">
        <f ca="1">VLOOKUP(B124,'Insumos e Serviços'!$A:$F,2,0)</f>
        <v>SINAPI</v>
      </c>
      <c r="D124" s="103" t="str">
        <f ca="1">VLOOKUP(B124,'Insumos e Serviços'!$A:$F,4,0)</f>
        <v>BARRA DE APOIO RETA, EM ALUMINIO, COMPRIMENTO 80 CM,  FIXADA NA PAREDE - FORNECIMENTO E INSTALAÇÃO. AF_01/2020</v>
      </c>
      <c r="E124" s="102" t="str">
        <f ca="1">VLOOKUP(B124,'Insumos e Serviços'!$A:$F,5,0)</f>
        <v>UN</v>
      </c>
      <c r="F124" s="56">
        <v>7</v>
      </c>
      <c r="G124" s="101">
        <f ca="1">VLOOKUP(B124,'Insumos e Serviços'!$A:$F,6,0)</f>
        <v>305.89999999999998</v>
      </c>
      <c r="H124" s="101">
        <f t="shared" ref="H124:H140" si="3">TRUNC(F124 * G124, 2)</f>
        <v>2141.3000000000002</v>
      </c>
    </row>
    <row r="125" spans="1:8" ht="22.5">
      <c r="A125" s="54" t="s">
        <v>1054</v>
      </c>
      <c r="B125" s="55" t="s">
        <v>1055</v>
      </c>
      <c r="C125" s="102" t="str">
        <f ca="1">VLOOKUP(B125,'Insumos e Serviços'!$A:$F,2,0)</f>
        <v>SINAPI</v>
      </c>
      <c r="D125" s="103" t="str">
        <f ca="1">VLOOKUP(B125,'Insumos e Serviços'!$A:$F,4,0)</f>
        <v>BARRA DE APOIO RETA, EM ALUMINIO, COMPRIMENTO 70 CM,  FIXADA NA PAREDE - FORNECIMENTO E INSTALAÇÃO. AF_01/2020</v>
      </c>
      <c r="E125" s="102" t="str">
        <f ca="1">VLOOKUP(B125,'Insumos e Serviços'!$A:$F,5,0)</f>
        <v>UN</v>
      </c>
      <c r="F125" s="56">
        <v>13</v>
      </c>
      <c r="G125" s="101">
        <f ca="1">VLOOKUP(B125,'Insumos e Serviços'!$A:$F,6,0)</f>
        <v>293.14</v>
      </c>
      <c r="H125" s="101">
        <f t="shared" si="3"/>
        <v>3810.82</v>
      </c>
    </row>
    <row r="126" spans="1:8" ht="22.5">
      <c r="A126" s="54" t="s">
        <v>1057</v>
      </c>
      <c r="B126" s="55" t="s">
        <v>1058</v>
      </c>
      <c r="C126" s="55" t="s">
        <v>571</v>
      </c>
      <c r="D126" s="61" t="s">
        <v>1059</v>
      </c>
      <c r="E126" s="55" t="s">
        <v>610</v>
      </c>
      <c r="F126" s="56">
        <v>13</v>
      </c>
      <c r="G126" s="101">
        <f ca="1">VLOOKUP(A126,'Orçamento Analítico'!$A:$H,8,0)</f>
        <v>78.95</v>
      </c>
      <c r="H126" s="101">
        <f t="shared" si="3"/>
        <v>1026.3499999999999</v>
      </c>
    </row>
    <row r="127" spans="1:8" ht="22.5">
      <c r="A127" s="54" t="s">
        <v>1060</v>
      </c>
      <c r="B127" s="55" t="s">
        <v>1061</v>
      </c>
      <c r="C127" s="55" t="s">
        <v>571</v>
      </c>
      <c r="D127" s="61" t="s">
        <v>1062</v>
      </c>
      <c r="E127" s="55" t="s">
        <v>610</v>
      </c>
      <c r="F127" s="56">
        <v>1</v>
      </c>
      <c r="G127" s="101">
        <f ca="1">VLOOKUP(A127,'Orçamento Analítico'!$A:$H,8,0)</f>
        <v>168.35000000000002</v>
      </c>
      <c r="H127" s="101">
        <f t="shared" si="3"/>
        <v>168.35</v>
      </c>
    </row>
    <row r="128" spans="1:8" ht="22.5">
      <c r="A128" s="54" t="s">
        <v>1063</v>
      </c>
      <c r="B128" s="55" t="s">
        <v>1064</v>
      </c>
      <c r="C128" s="102" t="str">
        <f ca="1">VLOOKUP(B128,'Insumos e Serviços'!$A:$F,2,0)</f>
        <v>SINAPI</v>
      </c>
      <c r="D128" s="103" t="str">
        <f ca="1">VLOOKUP(B128,'Insumos e Serviços'!$A:$F,4,0)</f>
        <v>BARRA DE APOIO EM "L", EM ACO INOX POLIDO 80 X 80 CM, FIXADA NA PAREDE - FORNECIMENTO E INSTALACAO. AF_01/2020</v>
      </c>
      <c r="E128" s="102" t="str">
        <f ca="1">VLOOKUP(B128,'Insumos e Serviços'!$A:$F,5,0)</f>
        <v>UN</v>
      </c>
      <c r="F128" s="56">
        <v>1</v>
      </c>
      <c r="G128" s="101">
        <f ca="1">VLOOKUP(B128,'Insumos e Serviços'!$A:$F,6,0)</f>
        <v>573.79999999999995</v>
      </c>
      <c r="H128" s="101">
        <f t="shared" si="3"/>
        <v>573.79999999999995</v>
      </c>
    </row>
    <row r="129" spans="1:8" ht="22.5">
      <c r="A129" s="54" t="s">
        <v>1066</v>
      </c>
      <c r="B129" s="55" t="s">
        <v>1067</v>
      </c>
      <c r="C129" s="102" t="str">
        <f ca="1">VLOOKUP(B129,'Insumos e Serviços'!$A:$F,2,0)</f>
        <v>SINAPI</v>
      </c>
      <c r="D129" s="103" t="str">
        <f ca="1">VLOOKUP(B129,'Insumos e Serviços'!$A:$F,4,0)</f>
        <v>CHUVEIRO ELÉTRICO COMUM CORPO PLÁSTICO, TIPO DUCHA  FORNECIMENTO E INSTALAÇÃO. AF_01/2020</v>
      </c>
      <c r="E129" s="102" t="str">
        <f ca="1">VLOOKUP(B129,'Insumos e Serviços'!$A:$F,5,0)</f>
        <v>UN</v>
      </c>
      <c r="F129" s="56">
        <v>5</v>
      </c>
      <c r="G129" s="101">
        <f ca="1">VLOOKUP(B129,'Insumos e Serviços'!$A:$F,6,0)</f>
        <v>79.2</v>
      </c>
      <c r="H129" s="101">
        <f t="shared" si="3"/>
        <v>396</v>
      </c>
    </row>
    <row r="130" spans="1:8" ht="13.9" customHeight="1">
      <c r="A130" s="54" t="s">
        <v>1069</v>
      </c>
      <c r="B130" s="55" t="s">
        <v>1070</v>
      </c>
      <c r="C130" s="55" t="s">
        <v>571</v>
      </c>
      <c r="D130" s="61" t="s">
        <v>1071</v>
      </c>
      <c r="E130" s="55" t="s">
        <v>1072</v>
      </c>
      <c r="F130" s="56">
        <v>20</v>
      </c>
      <c r="G130" s="101">
        <f ca="1">VLOOKUP(A130,'Orçamento Analítico'!$A:$H,8,0)</f>
        <v>951.68000000000018</v>
      </c>
      <c r="H130" s="101">
        <f t="shared" si="3"/>
        <v>19033.599999999999</v>
      </c>
    </row>
    <row r="131" spans="1:8" ht="22.5">
      <c r="A131" s="54" t="s">
        <v>1073</v>
      </c>
      <c r="B131" s="55" t="s">
        <v>1074</v>
      </c>
      <c r="C131" s="55" t="s">
        <v>571</v>
      </c>
      <c r="D131" s="61" t="s">
        <v>1075</v>
      </c>
      <c r="E131" s="55" t="s">
        <v>1072</v>
      </c>
      <c r="F131" s="56">
        <v>3</v>
      </c>
      <c r="G131" s="101">
        <f ca="1">VLOOKUP(A131,'Orçamento Analítico'!$A:$H,8,0)</f>
        <v>1158.6399999999999</v>
      </c>
      <c r="H131" s="101">
        <f t="shared" si="3"/>
        <v>3475.92</v>
      </c>
    </row>
    <row r="132" spans="1:8" ht="33.75">
      <c r="A132" s="54" t="s">
        <v>1076</v>
      </c>
      <c r="B132" s="55" t="s">
        <v>1077</v>
      </c>
      <c r="C132" s="55" t="s">
        <v>571</v>
      </c>
      <c r="D132" s="61" t="s">
        <v>1078</v>
      </c>
      <c r="E132" s="55" t="s">
        <v>610</v>
      </c>
      <c r="F132" s="56">
        <v>13</v>
      </c>
      <c r="G132" s="101">
        <f ca="1">VLOOKUP(A132,'Orçamento Analítico'!$A:$H,8,0)</f>
        <v>478.98</v>
      </c>
      <c r="H132" s="101">
        <f t="shared" si="3"/>
        <v>6226.74</v>
      </c>
    </row>
    <row r="133" spans="1:8" ht="22.5">
      <c r="A133" s="54" t="s">
        <v>1079</v>
      </c>
      <c r="B133" s="55" t="s">
        <v>1080</v>
      </c>
      <c r="C133" s="55" t="s">
        <v>571</v>
      </c>
      <c r="D133" s="61" t="s">
        <v>1081</v>
      </c>
      <c r="E133" s="55" t="s">
        <v>610</v>
      </c>
      <c r="F133" s="56">
        <v>17</v>
      </c>
      <c r="G133" s="101">
        <f ca="1">VLOOKUP(A133,'Orçamento Analítico'!$A:$H,8,0)</f>
        <v>236.25</v>
      </c>
      <c r="H133" s="101">
        <f t="shared" si="3"/>
        <v>4016.25</v>
      </c>
    </row>
    <row r="134" spans="1:8" ht="22.5">
      <c r="A134" s="54" t="s">
        <v>1082</v>
      </c>
      <c r="B134" s="55" t="s">
        <v>1083</v>
      </c>
      <c r="C134" s="55" t="s">
        <v>571</v>
      </c>
      <c r="D134" s="61" t="s">
        <v>1084</v>
      </c>
      <c r="E134" s="55" t="s">
        <v>573</v>
      </c>
      <c r="F134" s="56">
        <v>3</v>
      </c>
      <c r="G134" s="101">
        <f ca="1">VLOOKUP(A134,'Orçamento Analítico'!$A:$H,8,0)</f>
        <v>13.98</v>
      </c>
      <c r="H134" s="101">
        <f t="shared" si="3"/>
        <v>41.94</v>
      </c>
    </row>
    <row r="135" spans="1:8" ht="22.5">
      <c r="A135" s="54" t="s">
        <v>1085</v>
      </c>
      <c r="B135" s="55" t="s">
        <v>1086</v>
      </c>
      <c r="C135" s="55" t="s">
        <v>571</v>
      </c>
      <c r="D135" s="61" t="s">
        <v>1087</v>
      </c>
      <c r="E135" s="55" t="s">
        <v>573</v>
      </c>
      <c r="F135" s="56">
        <v>16</v>
      </c>
      <c r="G135" s="101">
        <f ca="1">VLOOKUP(A135,'Orçamento Analítico'!$A:$H,8,0)</f>
        <v>14.08</v>
      </c>
      <c r="H135" s="101">
        <f t="shared" si="3"/>
        <v>225.28</v>
      </c>
    </row>
    <row r="136" spans="1:8" ht="22.5">
      <c r="A136" s="54" t="s">
        <v>1088</v>
      </c>
      <c r="B136" s="55" t="s">
        <v>1089</v>
      </c>
      <c r="C136" s="55" t="s">
        <v>571</v>
      </c>
      <c r="D136" s="61" t="s">
        <v>1090</v>
      </c>
      <c r="E136" s="55" t="s">
        <v>610</v>
      </c>
      <c r="F136" s="56">
        <v>14</v>
      </c>
      <c r="G136" s="101">
        <f ca="1">VLOOKUP(A136,'Orçamento Analítico'!$A:$H,8,0)</f>
        <v>172.4</v>
      </c>
      <c r="H136" s="101">
        <f t="shared" si="3"/>
        <v>2413.6</v>
      </c>
    </row>
    <row r="137" spans="1:8" ht="13.9" customHeight="1">
      <c r="A137" s="54" t="s">
        <v>1091</v>
      </c>
      <c r="B137" s="55" t="s">
        <v>1092</v>
      </c>
      <c r="C137" s="55" t="s">
        <v>571</v>
      </c>
      <c r="D137" s="61" t="s">
        <v>1093</v>
      </c>
      <c r="E137" s="55" t="s">
        <v>1072</v>
      </c>
      <c r="F137" s="56">
        <v>1</v>
      </c>
      <c r="G137" s="101">
        <f ca="1">VLOOKUP(A137,'Orçamento Analítico'!$A:$H,8,0)</f>
        <v>705.65999999999985</v>
      </c>
      <c r="H137" s="101">
        <f t="shared" si="3"/>
        <v>705.66</v>
      </c>
    </row>
    <row r="138" spans="1:8" ht="22.5">
      <c r="A138" s="54" t="s">
        <v>1094</v>
      </c>
      <c r="B138" s="55" t="s">
        <v>1095</v>
      </c>
      <c r="C138" s="55" t="s">
        <v>571</v>
      </c>
      <c r="D138" s="61" t="s">
        <v>1096</v>
      </c>
      <c r="E138" s="55" t="s">
        <v>610</v>
      </c>
      <c r="F138" s="56">
        <v>1</v>
      </c>
      <c r="G138" s="101">
        <f ca="1">VLOOKUP(A138,'Orçamento Analítico'!$A:$H,8,0)</f>
        <v>587.33999999999992</v>
      </c>
      <c r="H138" s="101">
        <f t="shared" si="3"/>
        <v>587.34</v>
      </c>
    </row>
    <row r="139" spans="1:8" ht="22.5">
      <c r="A139" s="54" t="s">
        <v>1097</v>
      </c>
      <c r="B139" s="55" t="s">
        <v>1098</v>
      </c>
      <c r="C139" s="102" t="str">
        <f ca="1">VLOOKUP(B139,'Insumos e Serviços'!$A:$F,2,0)</f>
        <v>SINAPI</v>
      </c>
      <c r="D139" s="103" t="str">
        <f ca="1">VLOOKUP(B139,'Insumos e Serviços'!$A:$F,4,0)</f>
        <v>BANCO ARTICULADO, EM ACO INOX, PARA PCD, FIXADO NA PAREDE - FORNECIMENTO E INSTALAÇÃO. AF_01/2020</v>
      </c>
      <c r="E139" s="102" t="str">
        <f ca="1">VLOOKUP(B139,'Insumos e Serviços'!$A:$F,5,0)</f>
        <v>UN</v>
      </c>
      <c r="F139" s="56">
        <v>1</v>
      </c>
      <c r="G139" s="101">
        <f ca="1">VLOOKUP(B139,'Insumos e Serviços'!$A:$F,6,0)</f>
        <v>907.32</v>
      </c>
      <c r="H139" s="101">
        <f t="shared" si="3"/>
        <v>907.32</v>
      </c>
    </row>
    <row r="140" spans="1:8" ht="22.5">
      <c r="A140" s="54" t="s">
        <v>1100</v>
      </c>
      <c r="B140" s="55" t="s">
        <v>1101</v>
      </c>
      <c r="C140" s="55" t="s">
        <v>571</v>
      </c>
      <c r="D140" s="61" t="s">
        <v>1102</v>
      </c>
      <c r="E140" s="55" t="s">
        <v>610</v>
      </c>
      <c r="F140" s="56">
        <v>3</v>
      </c>
      <c r="G140" s="101">
        <f ca="1">VLOOKUP(A140,'Orçamento Analítico'!$A:$H,8,0)</f>
        <v>44.43</v>
      </c>
      <c r="H140" s="101">
        <f t="shared" si="3"/>
        <v>133.29</v>
      </c>
    </row>
    <row r="141" spans="1:8" ht="13.9" customHeight="1">
      <c r="A141" s="131" t="s">
        <v>1103</v>
      </c>
      <c r="B141" s="132"/>
      <c r="C141" s="132"/>
      <c r="D141" s="131" t="s">
        <v>1104</v>
      </c>
      <c r="E141" s="132"/>
      <c r="F141" s="133"/>
      <c r="G141" s="131"/>
      <c r="H141" s="134">
        <f>SUM(H142:H143)</f>
        <v>14038.72</v>
      </c>
    </row>
    <row r="142" spans="1:8" ht="22.5">
      <c r="A142" s="54" t="s">
        <v>1105</v>
      </c>
      <c r="B142" s="55" t="s">
        <v>1106</v>
      </c>
      <c r="C142" s="55" t="s">
        <v>571</v>
      </c>
      <c r="D142" s="61" t="s">
        <v>1107</v>
      </c>
      <c r="E142" s="55" t="s">
        <v>610</v>
      </c>
      <c r="F142" s="56">
        <v>34</v>
      </c>
      <c r="G142" s="101">
        <f ca="1">VLOOKUP(A142,'Orçamento Analítico'!$A:$H,8,0)</f>
        <v>275.98</v>
      </c>
      <c r="H142" s="101">
        <f>TRUNC(F142 * G142, 2)</f>
        <v>9383.32</v>
      </c>
    </row>
    <row r="143" spans="1:8" ht="22.5">
      <c r="A143" s="54" t="s">
        <v>1108</v>
      </c>
      <c r="B143" s="55" t="s">
        <v>1109</v>
      </c>
      <c r="C143" s="55" t="s">
        <v>571</v>
      </c>
      <c r="D143" s="61" t="s">
        <v>1110</v>
      </c>
      <c r="E143" s="55" t="s">
        <v>573</v>
      </c>
      <c r="F143" s="56">
        <v>4</v>
      </c>
      <c r="G143" s="101">
        <f ca="1">VLOOKUP(A143,'Orçamento Analítico'!$A:$H,8,0)</f>
        <v>1163.8500000000001</v>
      </c>
      <c r="H143" s="101">
        <f>TRUNC(F143 * G143, 2)</f>
        <v>4655.3999999999996</v>
      </c>
    </row>
    <row r="144" spans="1:8" ht="13.9" customHeight="1">
      <c r="A144" s="131" t="s">
        <v>1111</v>
      </c>
      <c r="B144" s="132"/>
      <c r="C144" s="132"/>
      <c r="D144" s="131" t="s">
        <v>1112</v>
      </c>
      <c r="E144" s="132"/>
      <c r="F144" s="133"/>
      <c r="G144" s="131"/>
      <c r="H144" s="134">
        <f>SUM(H145:H149)</f>
        <v>7602.75</v>
      </c>
    </row>
    <row r="145" spans="1:8" ht="22.5">
      <c r="A145" s="54" t="s">
        <v>1113</v>
      </c>
      <c r="B145" s="55" t="s">
        <v>1114</v>
      </c>
      <c r="C145" s="55" t="s">
        <v>571</v>
      </c>
      <c r="D145" s="61" t="s">
        <v>1115</v>
      </c>
      <c r="E145" s="55" t="s">
        <v>597</v>
      </c>
      <c r="F145" s="56">
        <v>8.5</v>
      </c>
      <c r="G145" s="101">
        <f ca="1">VLOOKUP(A145,'Orçamento Analítico'!$A:$H,8,0)</f>
        <v>430.59999999999997</v>
      </c>
      <c r="H145" s="101">
        <f>TRUNC(F145 * G145, 2)</f>
        <v>3660.1</v>
      </c>
    </row>
    <row r="146" spans="1:8" ht="22.5">
      <c r="A146" s="54" t="s">
        <v>1116</v>
      </c>
      <c r="B146" s="55" t="s">
        <v>1117</v>
      </c>
      <c r="C146" s="55" t="s">
        <v>571</v>
      </c>
      <c r="D146" s="61" t="s">
        <v>1118</v>
      </c>
      <c r="E146" s="55" t="s">
        <v>597</v>
      </c>
      <c r="F146" s="56">
        <v>13.5</v>
      </c>
      <c r="G146" s="101">
        <f ca="1">VLOOKUP(A146,'Orçamento Analítico'!$A:$H,8,0)</f>
        <v>79.56</v>
      </c>
      <c r="H146" s="101">
        <f>TRUNC(F146 * G146, 2)</f>
        <v>1074.06</v>
      </c>
    </row>
    <row r="147" spans="1:8" ht="22.5">
      <c r="A147" s="54" t="s">
        <v>1119</v>
      </c>
      <c r="B147" s="55" t="s">
        <v>1120</v>
      </c>
      <c r="C147" s="55" t="s">
        <v>571</v>
      </c>
      <c r="D147" s="61" t="s">
        <v>1121</v>
      </c>
      <c r="E147" s="55" t="s">
        <v>597</v>
      </c>
      <c r="F147" s="56">
        <v>7</v>
      </c>
      <c r="G147" s="101">
        <f ca="1">VLOOKUP(A147,'Orçamento Analítico'!$A:$H,8,0)</f>
        <v>69.84</v>
      </c>
      <c r="H147" s="101">
        <f>TRUNC(F147 * G147, 2)</f>
        <v>488.88</v>
      </c>
    </row>
    <row r="148" spans="1:8" ht="22.5">
      <c r="A148" s="54" t="s">
        <v>1122</v>
      </c>
      <c r="B148" s="55" t="s">
        <v>1123</v>
      </c>
      <c r="C148" s="55" t="s">
        <v>571</v>
      </c>
      <c r="D148" s="61" t="s">
        <v>1124</v>
      </c>
      <c r="E148" s="55" t="s">
        <v>597</v>
      </c>
      <c r="F148" s="56">
        <v>7</v>
      </c>
      <c r="G148" s="101">
        <f ca="1">VLOOKUP(A148,'Orçamento Analítico'!$A:$H,8,0)</f>
        <v>91.47999999999999</v>
      </c>
      <c r="H148" s="101">
        <f>TRUNC(F148 * G148, 2)</f>
        <v>640.36</v>
      </c>
    </row>
    <row r="149" spans="1:8" ht="22.5">
      <c r="A149" s="54" t="s">
        <v>1125</v>
      </c>
      <c r="B149" s="55" t="s">
        <v>1126</v>
      </c>
      <c r="C149" s="102" t="str">
        <f ca="1">VLOOKUP(B149,'Insumos e Serviços'!$A:$F,2,0)</f>
        <v>SINAPI</v>
      </c>
      <c r="D149" s="103" t="str">
        <f ca="1">VLOOKUP(B149,'Insumos e Serviços'!$A:$F,4,0)</f>
        <v>SUPORTE MÃO FRANCESA EM AÇO, ABAS IGUAIS 30 CM, CAPACIDADE MINIMA 60 KG, BRANCO - FORNECIMENTO E INSTALAÇÃO. AF_01/2020</v>
      </c>
      <c r="E149" s="102" t="str">
        <f ca="1">VLOOKUP(B149,'Insumos e Serviços'!$A:$F,5,0)</f>
        <v>UN</v>
      </c>
      <c r="F149" s="56">
        <v>43</v>
      </c>
      <c r="G149" s="101">
        <f ca="1">VLOOKUP(B149,'Insumos e Serviços'!$A:$F,6,0)</f>
        <v>40.450000000000003</v>
      </c>
      <c r="H149" s="101">
        <f>TRUNC(F149 * G149, 2)</f>
        <v>1739.35</v>
      </c>
    </row>
    <row r="150" spans="1:8" ht="13.9" customHeight="1">
      <c r="A150" s="14" t="s">
        <v>558</v>
      </c>
      <c r="B150" s="15"/>
      <c r="C150" s="15"/>
      <c r="D150" s="16" t="s">
        <v>591</v>
      </c>
      <c r="E150" s="14"/>
      <c r="F150" s="17"/>
      <c r="G150" s="14"/>
      <c r="H150" s="17">
        <f>H151</f>
        <v>6255.61</v>
      </c>
    </row>
    <row r="151" spans="1:8" ht="13.9" customHeight="1">
      <c r="A151" s="131" t="s">
        <v>592</v>
      </c>
      <c r="B151" s="132"/>
      <c r="C151" s="132"/>
      <c r="D151" s="131" t="s">
        <v>593</v>
      </c>
      <c r="E151" s="132"/>
      <c r="F151" s="133"/>
      <c r="G151" s="131"/>
      <c r="H151" s="134">
        <f>SUM(H152:H161)</f>
        <v>6255.61</v>
      </c>
    </row>
    <row r="152" spans="1:8" ht="13.9" customHeight="1">
      <c r="A152" s="54" t="s">
        <v>594</v>
      </c>
      <c r="B152" s="55" t="s">
        <v>1128</v>
      </c>
      <c r="C152" s="102" t="str">
        <f ca="1">VLOOKUP(B152,'Insumos e Serviços'!$A:$F,2,0)</f>
        <v>SINAPI</v>
      </c>
      <c r="D152" s="103" t="str">
        <f ca="1">VLOOKUP(B152,'Insumos e Serviços'!$A:$F,4,0)</f>
        <v>LIMPEZA DE CONTRAPISO COM VASSOURA A SECO. AF_04/2019</v>
      </c>
      <c r="E152" s="102" t="str">
        <f ca="1">VLOOKUP(B152,'Insumos e Serviços'!$A:$F,5,0)</f>
        <v>m²</v>
      </c>
      <c r="F152" s="56">
        <v>265</v>
      </c>
      <c r="G152" s="101">
        <f ca="1">VLOOKUP(B152,'Insumos e Serviços'!$A:$F,6,0)</f>
        <v>3.07</v>
      </c>
      <c r="H152" s="101">
        <f t="shared" ref="H152:H160" si="4">TRUNC(F152 * G152, 2)</f>
        <v>813.55</v>
      </c>
    </row>
    <row r="153" spans="1:8" ht="22.5">
      <c r="A153" s="54" t="s">
        <v>790</v>
      </c>
      <c r="B153" s="55">
        <v>99805</v>
      </c>
      <c r="C153" s="102" t="str">
        <f ca="1">VLOOKUP(B153,'Insumos e Serviços'!$A:$F,2,0)</f>
        <v>SINAPI</v>
      </c>
      <c r="D153" s="103" t="str">
        <f ca="1">VLOOKUP(B153,'Insumos e Serviços'!$A:$F,4,0)</f>
        <v>LIMPEZA DE PISO CERÂMICO OU COM PEDRAS RÚSTICAS UTILIZANDO ÁCIDO MURIÁTICO. AF_04/2019</v>
      </c>
      <c r="E153" s="102" t="str">
        <f ca="1">VLOOKUP(B153,'Insumos e Serviços'!$A:$F,5,0)</f>
        <v>m²</v>
      </c>
      <c r="F153" s="56">
        <v>447</v>
      </c>
      <c r="G153" s="101">
        <f ca="1">VLOOKUP(B153,'Insumos e Serviços'!$A:$F,6,0)</f>
        <v>9.7200000000000006</v>
      </c>
      <c r="H153" s="101">
        <f t="shared" si="4"/>
        <v>4344.84</v>
      </c>
    </row>
    <row r="154" spans="1:8" ht="13.9" customHeight="1">
      <c r="A154" s="54" t="s">
        <v>791</v>
      </c>
      <c r="B154" s="55" t="s">
        <v>1130</v>
      </c>
      <c r="C154" s="102" t="str">
        <f ca="1">VLOOKUP(B154,'Insumos e Serviços'!$A:$F,2,0)</f>
        <v>SINAPI</v>
      </c>
      <c r="D154" s="103" t="str">
        <f ca="1">VLOOKUP(B154,'Insumos e Serviços'!$A:$F,4,0)</f>
        <v>LIMPEZA DE REVESTIMENTO CERÂMICO EM PAREDE COM PANO ÚMIDO AF_04/2019</v>
      </c>
      <c r="E154" s="102" t="str">
        <f ca="1">VLOOKUP(B154,'Insumos e Serviços'!$A:$F,5,0)</f>
        <v>m²</v>
      </c>
      <c r="F154" s="56">
        <v>175</v>
      </c>
      <c r="G154" s="101">
        <f ca="1">VLOOKUP(B154,'Insumos e Serviços'!$A:$F,6,0)</f>
        <v>0.74</v>
      </c>
      <c r="H154" s="101">
        <f t="shared" si="4"/>
        <v>129.5</v>
      </c>
    </row>
    <row r="155" spans="1:8" ht="22.5">
      <c r="A155" s="54" t="s">
        <v>1132</v>
      </c>
      <c r="B155" s="55" t="s">
        <v>1133</v>
      </c>
      <c r="C155" s="55" t="s">
        <v>571</v>
      </c>
      <c r="D155" s="61" t="s">
        <v>544</v>
      </c>
      <c r="E155" s="55" t="s">
        <v>590</v>
      </c>
      <c r="F155" s="56">
        <v>277</v>
      </c>
      <c r="G155" s="101">
        <f ca="1">VLOOKUP(A155,'Orçamento Analítico'!$A:$H,8,0)</f>
        <v>0.74</v>
      </c>
      <c r="H155" s="101">
        <f t="shared" si="4"/>
        <v>204.98</v>
      </c>
    </row>
    <row r="156" spans="1:8" ht="22.5">
      <c r="A156" s="54" t="s">
        <v>1134</v>
      </c>
      <c r="B156" s="55" t="s">
        <v>543</v>
      </c>
      <c r="C156" s="55" t="s">
        <v>571</v>
      </c>
      <c r="D156" s="61" t="s">
        <v>545</v>
      </c>
      <c r="E156" s="55" t="s">
        <v>590</v>
      </c>
      <c r="F156" s="56">
        <v>500</v>
      </c>
      <c r="G156" s="101">
        <f ca="1">VLOOKUP(A156,'Orçamento Analítico'!$A:$H,8,0)</f>
        <v>0.74</v>
      </c>
      <c r="H156" s="101">
        <f>TRUNC(F156 * G156, 2)</f>
        <v>370</v>
      </c>
    </row>
    <row r="157" spans="1:8" ht="13.9" customHeight="1">
      <c r="A157" s="54" t="s">
        <v>1137</v>
      </c>
      <c r="B157" s="55" t="s">
        <v>1135</v>
      </c>
      <c r="C157" s="102" t="str">
        <f ca="1">VLOOKUP(B157,'Insumos e Serviços'!$A:$F,2,0)</f>
        <v>SINAPI</v>
      </c>
      <c r="D157" s="103" t="str">
        <f ca="1">VLOOKUP(B157,'Insumos e Serviços'!$A:$F,4,0)</f>
        <v>LIMPEZA DE PORTA DE VIDRO COM CAIXILHO EM AÇO/ ALUMÍNIO/ PVC. AF_04/2019</v>
      </c>
      <c r="E157" s="102" t="str">
        <f ca="1">VLOOKUP(B157,'Insumos e Serviços'!$A:$F,5,0)</f>
        <v>m²</v>
      </c>
      <c r="F157" s="56">
        <v>34</v>
      </c>
      <c r="G157" s="101">
        <f ca="1">VLOOKUP(B157,'Insumos e Serviços'!$A:$F,6,0)</f>
        <v>3</v>
      </c>
      <c r="H157" s="101">
        <f t="shared" si="4"/>
        <v>102</v>
      </c>
    </row>
    <row r="158" spans="1:8" ht="22.5">
      <c r="A158" s="54" t="s">
        <v>1140</v>
      </c>
      <c r="B158" s="55" t="s">
        <v>1138</v>
      </c>
      <c r="C158" s="102" t="str">
        <f ca="1">VLOOKUP(B158,'Insumos e Serviços'!$A:$F,2,0)</f>
        <v>SINAPI</v>
      </c>
      <c r="D158" s="103" t="str">
        <f ca="1">VLOOKUP(B158,'Insumos e Serviços'!$A:$F,4,0)</f>
        <v>LIMPEZA DE BACIA SANITÁRIA, BIDÊ OU MICTÓRIO EM LOUÇA, INCLUSIVE METAIS CORRESPONDENTES. AF_04/2019</v>
      </c>
      <c r="E158" s="102" t="str">
        <f ca="1">VLOOKUP(B158,'Insumos e Serviços'!$A:$F,5,0)</f>
        <v>UN</v>
      </c>
      <c r="F158" s="56">
        <v>37</v>
      </c>
      <c r="G158" s="101">
        <f ca="1">VLOOKUP(B158,'Insumos e Serviços'!$A:$F,6,0)</f>
        <v>4.54</v>
      </c>
      <c r="H158" s="101">
        <f t="shared" si="4"/>
        <v>167.98</v>
      </c>
    </row>
    <row r="159" spans="1:8" ht="22.5">
      <c r="A159" s="54" t="s">
        <v>1143</v>
      </c>
      <c r="B159" s="55" t="s">
        <v>1141</v>
      </c>
      <c r="C159" s="102" t="str">
        <f ca="1">VLOOKUP(B159,'Insumos e Serviços'!$A:$F,2,0)</f>
        <v>SINAPI</v>
      </c>
      <c r="D159" s="103" t="str">
        <f ca="1">VLOOKUP(B159,'Insumos e Serviços'!$A:$F,4,0)</f>
        <v>LIMPEZA DE LAVATÓRIO DE LOUÇA COM BANCADA DE PEDRA, INCLUSIVE METAIS CORRESPONDENTES. AF_04/2019</v>
      </c>
      <c r="E159" s="102" t="str">
        <f ca="1">VLOOKUP(B159,'Insumos e Serviços'!$A:$F,5,0)</f>
        <v>UN</v>
      </c>
      <c r="F159" s="56">
        <v>22</v>
      </c>
      <c r="G159" s="101">
        <f ca="1">VLOOKUP(B159,'Insumos e Serviços'!$A:$F,6,0)</f>
        <v>4.54</v>
      </c>
      <c r="H159" s="101">
        <f t="shared" si="4"/>
        <v>99.88</v>
      </c>
    </row>
    <row r="160" spans="1:8" ht="22.5">
      <c r="A160" s="54" t="s">
        <v>541</v>
      </c>
      <c r="B160" s="55" t="s">
        <v>1144</v>
      </c>
      <c r="C160" s="102" t="str">
        <f ca="1">VLOOKUP(B160,'Insumos e Serviços'!$A:$F,2,0)</f>
        <v>SINAPI</v>
      </c>
      <c r="D160" s="103" t="str">
        <f ca="1">VLOOKUP(B160,'Insumos e Serviços'!$A:$F,4,0)</f>
        <v>LIMPEZA DE PIA INOX COM BANCADA DE PEDRA, INCLUSIVE METAIS CORRESPONDENTES. AF_04/2019</v>
      </c>
      <c r="E160" s="102" t="str">
        <f ca="1">VLOOKUP(B160,'Insumos e Serviços'!$A:$F,5,0)</f>
        <v>UN</v>
      </c>
      <c r="F160" s="56">
        <v>1</v>
      </c>
      <c r="G160" s="101">
        <f ca="1">VLOOKUP(B160,'Insumos e Serviços'!$A:$F,6,0)</f>
        <v>7.32</v>
      </c>
      <c r="H160" s="101">
        <f t="shared" si="4"/>
        <v>7.32</v>
      </c>
    </row>
    <row r="161" spans="1:8" ht="22.5">
      <c r="A161" s="54" t="s">
        <v>542</v>
      </c>
      <c r="B161" s="55">
        <v>99816</v>
      </c>
      <c r="C161" s="102" t="str">
        <f ca="1">VLOOKUP(B161,'Insumos e Serviços'!$A:$F,2,0)</f>
        <v>SINAPI</v>
      </c>
      <c r="D161" s="103" t="str">
        <f ca="1">VLOOKUP(B161,'Insumos e Serviços'!$A:$F,4,0)</f>
        <v>LIMPEZA DE TANQUE OU LAVATÓRIO DE LOUÇA ISOLADO, INCLUSIVE METAIS CORRESPONDENTES. AF_04/2019</v>
      </c>
      <c r="E161" s="102" t="str">
        <f ca="1">VLOOKUP(B161,'Insumos e Serviços'!$A:$F,5,0)</f>
        <v>UN</v>
      </c>
      <c r="F161" s="56">
        <v>2</v>
      </c>
      <c r="G161" s="101">
        <f ca="1">VLOOKUP(B161,'Insumos e Serviços'!$A:$F,6,0)</f>
        <v>7.78</v>
      </c>
      <c r="H161" s="101">
        <f>TRUNC(F161 * G161, 2)</f>
        <v>15.56</v>
      </c>
    </row>
    <row r="162" spans="1:8" ht="13.9" customHeight="1">
      <c r="A162" s="14" t="s">
        <v>792</v>
      </c>
      <c r="B162" s="15"/>
      <c r="C162" s="15"/>
      <c r="D162" s="16" t="s">
        <v>793</v>
      </c>
      <c r="E162" s="14"/>
      <c r="F162" s="17"/>
      <c r="G162" s="14"/>
      <c r="H162" s="17">
        <f>H163+H177+H185</f>
        <v>17610.030000000002</v>
      </c>
    </row>
    <row r="163" spans="1:8" ht="13.9" customHeight="1">
      <c r="A163" s="131" t="s">
        <v>1146</v>
      </c>
      <c r="B163" s="132"/>
      <c r="C163" s="132"/>
      <c r="D163" s="131" t="s">
        <v>1147</v>
      </c>
      <c r="E163" s="132"/>
      <c r="F163" s="133"/>
      <c r="G163" s="131"/>
      <c r="H163" s="134">
        <f>H164+H169</f>
        <v>10774.34</v>
      </c>
    </row>
    <row r="164" spans="1:8" ht="13.9" customHeight="1">
      <c r="A164" s="131" t="s">
        <v>1148</v>
      </c>
      <c r="B164" s="132"/>
      <c r="C164" s="132"/>
      <c r="D164" s="131" t="s">
        <v>1149</v>
      </c>
      <c r="E164" s="132"/>
      <c r="F164" s="133"/>
      <c r="G164" s="131"/>
      <c r="H164" s="134">
        <f>SUM(H165:H168)</f>
        <v>5785.52</v>
      </c>
    </row>
    <row r="165" spans="1:8" ht="33.75">
      <c r="A165" s="54" t="s">
        <v>1150</v>
      </c>
      <c r="B165" s="55" t="s">
        <v>1151</v>
      </c>
      <c r="C165" s="55" t="s">
        <v>571</v>
      </c>
      <c r="D165" s="61" t="s">
        <v>1152</v>
      </c>
      <c r="E165" s="55" t="s">
        <v>597</v>
      </c>
      <c r="F165" s="56">
        <v>19</v>
      </c>
      <c r="G165" s="101">
        <f ca="1">VLOOKUP(A165,'Orçamento Analítico'!$A:$H,8,0)</f>
        <v>88.85</v>
      </c>
      <c r="H165" s="101">
        <f>TRUNC(F165 * G165, 2)</f>
        <v>1688.15</v>
      </c>
    </row>
    <row r="166" spans="1:8" ht="33.75">
      <c r="A166" s="54" t="s">
        <v>1153</v>
      </c>
      <c r="B166" s="55" t="s">
        <v>1154</v>
      </c>
      <c r="C166" s="102" t="str">
        <f ca="1">VLOOKUP(B166,'Insumos e Serviços'!$A:$F,2,0)</f>
        <v>SINAPI</v>
      </c>
      <c r="D166" s="103" t="str">
        <f ca="1">VLOOKUP(B166,'Insumos e Serviços'!$A:$F,4,0)</f>
        <v>(COMPOSIÇÃO REPRESENTATIVA) DO SERVIÇO DE INSTALAÇÃO DE TUBOS DE PVC, SOLDÁVEL, ÁGUA FRIA, DN 50 MM (INSTALADO EM PRUMADA), INCLUSIVE CONEXÕES, CORTES E FIXAÇÕES, PARA PRÉDIOS. AF_10/2015</v>
      </c>
      <c r="E166" s="102" t="str">
        <f ca="1">VLOOKUP(B166,'Insumos e Serviços'!$A:$F,5,0)</f>
        <v>M</v>
      </c>
      <c r="F166" s="56">
        <v>38</v>
      </c>
      <c r="G166" s="101">
        <f ca="1">VLOOKUP(B166,'Insumos e Serviços'!$A:$F,6,0)</f>
        <v>45.83</v>
      </c>
      <c r="H166" s="101">
        <f>TRUNC(F166 * G166, 2)</f>
        <v>1741.54</v>
      </c>
    </row>
    <row r="167" spans="1:8" ht="45">
      <c r="A167" s="54" t="s">
        <v>1156</v>
      </c>
      <c r="B167" s="55" t="s">
        <v>1157</v>
      </c>
      <c r="C167" s="102" t="str">
        <f ca="1">VLOOKUP(B167,'Insumos e Serviços'!$A:$F,2,0)</f>
        <v>SINAPI</v>
      </c>
      <c r="D167" s="103" t="str">
        <f ca="1">VLOOKUP(B167,'Insumos e Serviços'!$A:$F,4,0)</f>
        <v>(COMPOSIÇÃO REPRESENTATIVA) DO SERVIÇO DE INSTALAÇÃO TUBOS DE PVC, SOLDÁVEL, ÁGUA FRIA, DN 32 MM (INSTALADO EM RAMAL, SUB-RAMAL, RAMAL DE DISTRIBUIÇÃO OU PRUMADA), INCLUSIVE CONEXÕES, CORTES E FIXAÇÕES, PARA PRÉDIOS. AF_10/2015</v>
      </c>
      <c r="E167" s="102" t="str">
        <f ca="1">VLOOKUP(B167,'Insumos e Serviços'!$A:$F,5,0)</f>
        <v>M</v>
      </c>
      <c r="F167" s="56">
        <v>11</v>
      </c>
      <c r="G167" s="101">
        <f ca="1">VLOOKUP(B167,'Insumos e Serviços'!$A:$F,6,0)</f>
        <v>31.08</v>
      </c>
      <c r="H167" s="101">
        <f>TRUNC(F167 * G167, 2)</f>
        <v>341.88</v>
      </c>
    </row>
    <row r="168" spans="1:8" ht="45">
      <c r="A168" s="54" t="s">
        <v>1159</v>
      </c>
      <c r="B168" s="55" t="s">
        <v>1160</v>
      </c>
      <c r="C168" s="102" t="str">
        <f ca="1">VLOOKUP(B168,'Insumos e Serviços'!$A:$F,2,0)</f>
        <v>SINAPI</v>
      </c>
      <c r="D168" s="103" t="str">
        <f ca="1">VLOOKUP(B168,'Insumos e Serviços'!$A:$F,4,0)</f>
        <v>(COMPOSIÇÃO REPRESENTATIVA) DO SERVIÇO DE INSTALAÇÃO DE TUBOS DE PVC, SOLDÁVEL, ÁGUA FRIA, DN 25 MM (INSTALADO EM RAMAL, SUB-RAMAL, RAMAL DE DISTRIBUIÇÃO OU PRUMADA), INCLUSIVE CONEXÕES, CORTES E FIXAÇÕES, PARA PRÉDIOS. AF_10/2015</v>
      </c>
      <c r="E168" s="102" t="str">
        <f ca="1">VLOOKUP(B168,'Insumos e Serviços'!$A:$F,5,0)</f>
        <v>M</v>
      </c>
      <c r="F168" s="56">
        <v>47</v>
      </c>
      <c r="G168" s="101">
        <f ca="1">VLOOKUP(B168,'Insumos e Serviços'!$A:$F,6,0)</f>
        <v>42.85</v>
      </c>
      <c r="H168" s="101">
        <f>TRUNC(F168 * G168, 2)</f>
        <v>2013.95</v>
      </c>
    </row>
    <row r="169" spans="1:8" ht="13.9" customHeight="1">
      <c r="A169" s="131" t="s">
        <v>1162</v>
      </c>
      <c r="B169" s="132"/>
      <c r="C169" s="132"/>
      <c r="D169" s="131" t="s">
        <v>1163</v>
      </c>
      <c r="E169" s="132"/>
      <c r="F169" s="133"/>
      <c r="G169" s="131"/>
      <c r="H169" s="134">
        <f>SUM(H170:H176)</f>
        <v>4988.82</v>
      </c>
    </row>
    <row r="170" spans="1:8" ht="22.5">
      <c r="A170" s="54" t="s">
        <v>1164</v>
      </c>
      <c r="B170" s="55" t="s">
        <v>1165</v>
      </c>
      <c r="C170" s="55" t="s">
        <v>571</v>
      </c>
      <c r="D170" s="61" t="s">
        <v>1166</v>
      </c>
      <c r="E170" s="55" t="s">
        <v>573</v>
      </c>
      <c r="F170" s="56">
        <v>1</v>
      </c>
      <c r="G170" s="101">
        <f ca="1">VLOOKUP(A170,'Orçamento Analítico'!$A:$H,8,0)</f>
        <v>89.649999999999991</v>
      </c>
      <c r="H170" s="101">
        <f t="shared" ref="H170:H176" si="5">TRUNC(F170 * G170, 2)</f>
        <v>89.65</v>
      </c>
    </row>
    <row r="171" spans="1:8" ht="22.5">
      <c r="A171" s="54" t="s">
        <v>1167</v>
      </c>
      <c r="B171" s="55" t="s">
        <v>1168</v>
      </c>
      <c r="C171" s="55" t="s">
        <v>571</v>
      </c>
      <c r="D171" s="61" t="s">
        <v>1169</v>
      </c>
      <c r="E171" s="55" t="s">
        <v>573</v>
      </c>
      <c r="F171" s="56">
        <v>8</v>
      </c>
      <c r="G171" s="101">
        <f ca="1">VLOOKUP(A171,'Orçamento Analítico'!$A:$H,8,0)</f>
        <v>67.239999999999995</v>
      </c>
      <c r="H171" s="101">
        <f t="shared" si="5"/>
        <v>537.91999999999996</v>
      </c>
    </row>
    <row r="172" spans="1:8" ht="22.5">
      <c r="A172" s="54" t="s">
        <v>1170</v>
      </c>
      <c r="B172" s="55" t="s">
        <v>1171</v>
      </c>
      <c r="C172" s="55" t="s">
        <v>571</v>
      </c>
      <c r="D172" s="61" t="s">
        <v>1172</v>
      </c>
      <c r="E172" s="55" t="s">
        <v>573</v>
      </c>
      <c r="F172" s="56">
        <v>21</v>
      </c>
      <c r="G172" s="101">
        <f ca="1">VLOOKUP(A172,'Orçamento Analítico'!$A:$H,8,0)</f>
        <v>59.959999999999994</v>
      </c>
      <c r="H172" s="101">
        <f t="shared" si="5"/>
        <v>1259.1600000000001</v>
      </c>
    </row>
    <row r="173" spans="1:8" ht="22.5">
      <c r="A173" s="54" t="s">
        <v>1173</v>
      </c>
      <c r="B173" s="55" t="s">
        <v>1174</v>
      </c>
      <c r="C173" s="102" t="str">
        <f ca="1">VLOOKUP(B173,'Insumos e Serviços'!$A:$F,2,0)</f>
        <v>SINAPI</v>
      </c>
      <c r="D173" s="103" t="str">
        <f ca="1">VLOOKUP(B173,'Insumos e Serviços'!$A:$F,4,0)</f>
        <v>REGISTRO DE GAVETA BRUTO, LATÃO, ROSCÁVEL, 2" - FORNECIMENTO E INSTALAÇÃO. AF_08/2021</v>
      </c>
      <c r="E173" s="102" t="str">
        <f ca="1">VLOOKUP(B173,'Insumos e Serviços'!$A:$F,5,0)</f>
        <v>UN</v>
      </c>
      <c r="F173" s="56">
        <v>4</v>
      </c>
      <c r="G173" s="101">
        <f ca="1">VLOOKUP(B173,'Insumos e Serviços'!$A:$F,6,0)</f>
        <v>139.09</v>
      </c>
      <c r="H173" s="101">
        <f t="shared" si="5"/>
        <v>556.36</v>
      </c>
    </row>
    <row r="174" spans="1:8" ht="33.75">
      <c r="A174" s="54" t="s">
        <v>1176</v>
      </c>
      <c r="B174" s="55" t="s">
        <v>1177</v>
      </c>
      <c r="C174" s="102" t="str">
        <f ca="1">VLOOKUP(B174,'Insumos e Serviços'!$A:$F,2,0)</f>
        <v>SINAPI</v>
      </c>
      <c r="D174" s="103" t="str">
        <f ca="1">VLOOKUP(B174,'Insumos e Serviços'!$A:$F,4,0)</f>
        <v>REGISTRO DE GAVETA BRUTO, LATÃO, ROSCÁVEL, 1 1/2, COM ACABAMENTO E CANOPLA CROMADOS, INSTALADO EM RESERVAÇÃO DE ÁGUA DE EDIFICAÇÃO QUE POSSUA RESERVATÓRIO DE FIBRA/FIBROCIMENTO  FORNECIMENTO E INSTALAÇÃO. AF_06/2016</v>
      </c>
      <c r="E174" s="102" t="str">
        <f ca="1">VLOOKUP(B174,'Insumos e Serviços'!$A:$F,5,0)</f>
        <v>UN</v>
      </c>
      <c r="F174" s="56">
        <v>9</v>
      </c>
      <c r="G174" s="101">
        <f ca="1">VLOOKUP(B174,'Insumos e Serviços'!$A:$F,6,0)</f>
        <v>158.87</v>
      </c>
      <c r="H174" s="101">
        <f t="shared" si="5"/>
        <v>1429.83</v>
      </c>
    </row>
    <row r="175" spans="1:8" ht="33.75">
      <c r="A175" s="54" t="s">
        <v>1179</v>
      </c>
      <c r="B175" s="55" t="s">
        <v>1180</v>
      </c>
      <c r="C175" s="102" t="str">
        <f ca="1">VLOOKUP(B175,'Insumos e Serviços'!$A:$F,2,0)</f>
        <v>SINAPI</v>
      </c>
      <c r="D175" s="103" t="str">
        <f ca="1">VLOOKUP(B175,'Insumos e Serviços'!$A:$F,4,0)</f>
        <v>REGISTRO DE GAVETA BRUTO, LATÃO, ROSCÁVEL, 1, COM ACABAMENTO E CANOPLA CROMADOS, INSTALADO EM RESERVAÇÃO DE ÁGUA DE EDIFICAÇÃO QUE POSSUA RESERVATÓRIO DE FIBRA/FIBROCIMENTO  FORNECIMENTO E INSTALAÇÃO. AF_06/2016</v>
      </c>
      <c r="E175" s="102" t="str">
        <f ca="1">VLOOKUP(B175,'Insumos e Serviços'!$A:$F,5,0)</f>
        <v>UN</v>
      </c>
      <c r="F175" s="56">
        <v>2</v>
      </c>
      <c r="G175" s="101">
        <f ca="1">VLOOKUP(B175,'Insumos e Serviços'!$A:$F,6,0)</f>
        <v>109.35</v>
      </c>
      <c r="H175" s="101">
        <f t="shared" si="5"/>
        <v>218.7</v>
      </c>
    </row>
    <row r="176" spans="1:8" ht="22.5">
      <c r="A176" s="54" t="s">
        <v>1182</v>
      </c>
      <c r="B176" s="55" t="s">
        <v>1183</v>
      </c>
      <c r="C176" s="102" t="str">
        <f ca="1">VLOOKUP(B176,'Insumos e Serviços'!$A:$F,2,0)</f>
        <v>SINAPI</v>
      </c>
      <c r="D176" s="103" t="str">
        <f ca="1">VLOOKUP(B176,'Insumos e Serviços'!$A:$F,4,0)</f>
        <v>REGISTRO DE GAVETA BRUTO, LATÃO, ROSCÁVEL, 3/4", COM ACABAMENTO E CANOPLA CROMADOS. FORNECIDO E INSTALADO EM RAMAL DE ÁGUA. AF_12/2014</v>
      </c>
      <c r="E176" s="102" t="str">
        <f ca="1">VLOOKUP(B176,'Insumos e Serviços'!$A:$F,5,0)</f>
        <v>UN</v>
      </c>
      <c r="F176" s="56">
        <v>10</v>
      </c>
      <c r="G176" s="101">
        <f ca="1">VLOOKUP(B176,'Insumos e Serviços'!$A:$F,6,0)</f>
        <v>89.72</v>
      </c>
      <c r="H176" s="101">
        <f t="shared" si="5"/>
        <v>897.2</v>
      </c>
    </row>
    <row r="177" spans="1:8" ht="13.9" customHeight="1">
      <c r="A177" s="131" t="s">
        <v>1185</v>
      </c>
      <c r="B177" s="132"/>
      <c r="C177" s="132"/>
      <c r="D177" s="131" t="s">
        <v>1186</v>
      </c>
      <c r="E177" s="132"/>
      <c r="F177" s="133"/>
      <c r="G177" s="131"/>
      <c r="H177" s="134">
        <f>H178+H182</f>
        <v>5506.13</v>
      </c>
    </row>
    <row r="178" spans="1:8" ht="13.9" customHeight="1">
      <c r="A178" s="131" t="s">
        <v>1187</v>
      </c>
      <c r="B178" s="132"/>
      <c r="C178" s="132"/>
      <c r="D178" s="131" t="s">
        <v>1149</v>
      </c>
      <c r="E178" s="132"/>
      <c r="F178" s="133"/>
      <c r="G178" s="131"/>
      <c r="H178" s="134">
        <f>SUM(H179:H181)</f>
        <v>4625.93</v>
      </c>
    </row>
    <row r="179" spans="1:8" ht="45">
      <c r="A179" s="54" t="s">
        <v>1188</v>
      </c>
      <c r="B179" s="55" t="s">
        <v>1189</v>
      </c>
      <c r="C179" s="102" t="str">
        <f ca="1">VLOOKUP(B179,'Insumos e Serviços'!$A:$F,2,0)</f>
        <v>SINAPI</v>
      </c>
      <c r="D179" s="103" t="str">
        <f ca="1">VLOOKUP(B179,'Insumos e Serviços'!$A:$F,4,0)</f>
        <v>(COMPOSIÇÃO REPRESENTATIVA) DO SERVIÇO DE INST. TUBO PVC, SÉRIE N, ESGOTO PREDIAL, 100 MM (INST. RAMAL DESCARGA, RAMAL DE ESG. SANIT., PRUMADA ESG. SANIT., VENTILAÇÃO OU SUB-COLETOR AÉREO), INCL. CONEXÕES E CORTES, FIXAÇÕES, P/ PRÉDIOS. AF_10/2015</v>
      </c>
      <c r="E179" s="102" t="str">
        <f ca="1">VLOOKUP(B179,'Insumos e Serviços'!$A:$F,5,0)</f>
        <v>M</v>
      </c>
      <c r="F179" s="56">
        <v>23</v>
      </c>
      <c r="G179" s="101">
        <f ca="1">VLOOKUP(B179,'Insumos e Serviços'!$A:$F,6,0)</f>
        <v>75.959999999999994</v>
      </c>
      <c r="H179" s="101">
        <f>TRUNC(F179 * G179, 2)</f>
        <v>1747.08</v>
      </c>
    </row>
    <row r="180" spans="1:8" ht="45">
      <c r="A180" s="54" t="s">
        <v>1191</v>
      </c>
      <c r="B180" s="55" t="s">
        <v>1192</v>
      </c>
      <c r="C180" s="102" t="str">
        <f ca="1">VLOOKUP(B180,'Insumos e Serviços'!$A:$F,2,0)</f>
        <v>SINAPI</v>
      </c>
      <c r="D180" s="103" t="str">
        <f ca="1">VLOOKUP(B180,'Insumos e Serviços'!$A:$F,4,0)</f>
        <v>(COMPOSIÇÃO REPRESENTATIVA) DO SERVIÇO DE INST. TUBO PVC, SÉRIE N, ESGOTO PREDIAL, DN 75 MM, (INST. EM RAMAL DE DESCARGA, RAMAL DE ESG. SANITÁRIO, PRUMADA DE ESG. SANITÁRIO OU VENTILAÇÃO), INCL. CONEXÕES, CORTES E FIXAÇÕES, P/ PRÉDIOS. AF_10/2015</v>
      </c>
      <c r="E180" s="102" t="str">
        <f ca="1">VLOOKUP(B180,'Insumos e Serviços'!$A:$F,5,0)</f>
        <v>M</v>
      </c>
      <c r="F180" s="56">
        <v>43</v>
      </c>
      <c r="G180" s="101">
        <f ca="1">VLOOKUP(B180,'Insumos e Serviços'!$A:$F,6,0)</f>
        <v>46.25</v>
      </c>
      <c r="H180" s="101">
        <f>TRUNC(F180 * G180, 2)</f>
        <v>1988.75</v>
      </c>
    </row>
    <row r="181" spans="1:8" ht="45">
      <c r="A181" s="54" t="s">
        <v>1194</v>
      </c>
      <c r="B181" s="55" t="s">
        <v>1195</v>
      </c>
      <c r="C181" s="102" t="str">
        <f ca="1">VLOOKUP(B181,'Insumos e Serviços'!$A:$F,2,0)</f>
        <v>SINAPI</v>
      </c>
      <c r="D181" s="103" t="str">
        <f ca="1">VLOOKUP(B181,'Insumos e Serviços'!$A:$F,4,0)</f>
        <v>(COMPOSIÇÃO REPRESENTATIVA) DO SERVIÇO DE INSTALAÇÃO DE TUBO DE PVC, SÉRIE NORMAL, ESGOTO PREDIAL, DN 40 MM (INSTALADO EM RAMAL DE DESCARGA OU RAMAL DE ESGOTO SANITÁRIO), INCLUSIVE CONEXÕES, CORTES E FIXAÇÕES, PARA PRÉDIOS. AF_10/2015</v>
      </c>
      <c r="E181" s="102" t="str">
        <f ca="1">VLOOKUP(B181,'Insumos e Serviços'!$A:$F,5,0)</f>
        <v>M</v>
      </c>
      <c r="F181" s="56">
        <v>15</v>
      </c>
      <c r="G181" s="101">
        <f ca="1">VLOOKUP(B181,'Insumos e Serviços'!$A:$F,6,0)</f>
        <v>59.34</v>
      </c>
      <c r="H181" s="101">
        <f>TRUNC(F181 * G181, 2)</f>
        <v>890.1</v>
      </c>
    </row>
    <row r="182" spans="1:8" ht="13.9" customHeight="1">
      <c r="A182" s="131" t="s">
        <v>1197</v>
      </c>
      <c r="B182" s="132"/>
      <c r="C182" s="132"/>
      <c r="D182" s="131" t="s">
        <v>1198</v>
      </c>
      <c r="E182" s="132"/>
      <c r="F182" s="133"/>
      <c r="G182" s="131"/>
      <c r="H182" s="134">
        <f>SUM(H183:H184)</f>
        <v>880.2</v>
      </c>
    </row>
    <row r="183" spans="1:8" ht="22.5">
      <c r="A183" s="54" t="s">
        <v>1199</v>
      </c>
      <c r="B183" s="55" t="s">
        <v>1200</v>
      </c>
      <c r="C183" s="102" t="str">
        <f ca="1">VLOOKUP(B183,'Insumos e Serviços'!$A:$F,2,0)</f>
        <v>SINAPI</v>
      </c>
      <c r="D183" s="103" t="str">
        <f ca="1">VLOOKUP(B183,'Insumos e Serviços'!$A:$F,4,0)</f>
        <v>CAIXA SIFONADA, PVC, DN 150 X 185 X 75 MM, JUNTA ELÁSTICA, FORNECIDA E INSTALADA EM RAMAL DE DESCARGA OU EM RAMAL DE ESGOTO SANITÁRIO. AF_12/2014</v>
      </c>
      <c r="E183" s="102" t="str">
        <f ca="1">VLOOKUP(B183,'Insumos e Serviços'!$A:$F,5,0)</f>
        <v>UN</v>
      </c>
      <c r="F183" s="56">
        <v>6</v>
      </c>
      <c r="G183" s="101">
        <f ca="1">VLOOKUP(B183,'Insumos e Serviços'!$A:$F,6,0)</f>
        <v>99.79</v>
      </c>
      <c r="H183" s="101">
        <f>TRUNC(F183 * G183, 2)</f>
        <v>598.74</v>
      </c>
    </row>
    <row r="184" spans="1:8" ht="22.5">
      <c r="A184" s="54" t="s">
        <v>1202</v>
      </c>
      <c r="B184" s="55" t="s">
        <v>1203</v>
      </c>
      <c r="C184" s="55" t="s">
        <v>571</v>
      </c>
      <c r="D184" s="61" t="s">
        <v>1204</v>
      </c>
      <c r="E184" s="55" t="s">
        <v>610</v>
      </c>
      <c r="F184" s="56">
        <v>2</v>
      </c>
      <c r="G184" s="101">
        <f ca="1">VLOOKUP(A184,'Orçamento Analítico'!$A:$H,8,0)</f>
        <v>140.73000000000002</v>
      </c>
      <c r="H184" s="101">
        <f>TRUNC(F184 * G184, 2)</f>
        <v>281.45999999999998</v>
      </c>
    </row>
    <row r="185" spans="1:8" ht="13.9" customHeight="1">
      <c r="A185" s="131" t="s">
        <v>1205</v>
      </c>
      <c r="B185" s="132"/>
      <c r="C185" s="132"/>
      <c r="D185" s="131" t="s">
        <v>794</v>
      </c>
      <c r="E185" s="132"/>
      <c r="F185" s="133"/>
      <c r="G185" s="131"/>
      <c r="H185" s="134">
        <f>SUM(H186:H189)</f>
        <v>1329.5600000000002</v>
      </c>
    </row>
    <row r="186" spans="1:8" ht="22.5">
      <c r="A186" s="54" t="s">
        <v>1206</v>
      </c>
      <c r="B186" s="55" t="s">
        <v>1207</v>
      </c>
      <c r="C186" s="55" t="s">
        <v>571</v>
      </c>
      <c r="D186" s="61" t="s">
        <v>1208</v>
      </c>
      <c r="E186" s="55" t="s">
        <v>573</v>
      </c>
      <c r="F186" s="56">
        <v>4</v>
      </c>
      <c r="G186" s="101">
        <f ca="1">VLOOKUP(A186,'Orçamento Analítico'!$A:$H,8,0)</f>
        <v>86.039999999999992</v>
      </c>
      <c r="H186" s="101">
        <f>TRUNC(F186 * G186, 2)</f>
        <v>344.16</v>
      </c>
    </row>
    <row r="187" spans="1:8" ht="22.5">
      <c r="A187" s="54" t="s">
        <v>1209</v>
      </c>
      <c r="B187" s="55" t="s">
        <v>1210</v>
      </c>
      <c r="C187" s="55" t="s">
        <v>571</v>
      </c>
      <c r="D187" s="61" t="s">
        <v>1211</v>
      </c>
      <c r="E187" s="55" t="s">
        <v>597</v>
      </c>
      <c r="F187" s="56">
        <v>88</v>
      </c>
      <c r="G187" s="101">
        <f ca="1">VLOOKUP(A187,'Orçamento Analítico'!$A:$H,8,0)</f>
        <v>7.46</v>
      </c>
      <c r="H187" s="101">
        <f>TRUNC(F187 * G187, 2)</f>
        <v>656.48</v>
      </c>
    </row>
    <row r="188" spans="1:8" ht="33.75">
      <c r="A188" s="54" t="s">
        <v>1212</v>
      </c>
      <c r="B188" s="55" t="s">
        <v>1213</v>
      </c>
      <c r="C188" s="102" t="str">
        <f ca="1">VLOOKUP(B188,'Insumos e Serviços'!$A:$F,2,0)</f>
        <v>SINAPI</v>
      </c>
      <c r="D188" s="103" t="str">
        <f ca="1">VLOOKUP(B188,'Insumos e Serviços'!$A:$F,4,0)</f>
        <v>FIXAÇÃO DE TUBOS HORIZONTAIS DE PVC, CPVC OU COBRE DIÂMETROS MAIORES QUE 40 MM E MENORES OU IGUAIS A 75 MM COM ABRAÇADEIRA METÁLICA RÍGIDA TIPO D 1 1/2, FIXADA DIRETAMENTE NA LAJE. AF_05/2015</v>
      </c>
      <c r="E188" s="102" t="str">
        <f ca="1">VLOOKUP(B188,'Insumos e Serviços'!$A:$F,5,0)</f>
        <v>M</v>
      </c>
      <c r="F188" s="56">
        <v>42</v>
      </c>
      <c r="G188" s="101">
        <f ca="1">VLOOKUP(B188,'Insumos e Serviços'!$A:$F,6,0)</f>
        <v>6.26</v>
      </c>
      <c r="H188" s="101">
        <f>TRUNC(F188 * G188, 2)</f>
        <v>262.92</v>
      </c>
    </row>
    <row r="189" spans="1:8" ht="13.9" customHeight="1">
      <c r="A189" s="54" t="s">
        <v>1215</v>
      </c>
      <c r="B189" s="55" t="s">
        <v>1216</v>
      </c>
      <c r="C189" s="102" t="str">
        <f ca="1">VLOOKUP(B189,'Insumos e Serviços'!$A:$F,2,0)</f>
        <v>SINAPI</v>
      </c>
      <c r="D189" s="103" t="str">
        <f ca="1">VLOOKUP(B189,'Insumos e Serviços'!$A:$F,4,0)</f>
        <v>EXECUÇÃO DE JUNTAS DE CONTRAÇÃO PARA PAVIMENTOS DE CONCRETO. AF_11/2017</v>
      </c>
      <c r="E189" s="102" t="str">
        <f ca="1">VLOOKUP(B189,'Insumos e Serviços'!$A:$F,5,0)</f>
        <v>M</v>
      </c>
      <c r="F189" s="56">
        <v>200</v>
      </c>
      <c r="G189" s="101">
        <f ca="1">VLOOKUP(B189,'Insumos e Serviços'!$A:$F,6,0)</f>
        <v>0.33</v>
      </c>
      <c r="H189" s="101">
        <f>TRUNC(F189 * G189, 2)</f>
        <v>66</v>
      </c>
    </row>
    <row r="190" spans="1:8" ht="13.9" customHeight="1">
      <c r="A190" s="14" t="s">
        <v>795</v>
      </c>
      <c r="B190" s="15"/>
      <c r="C190" s="15"/>
      <c r="D190" s="16" t="s">
        <v>796</v>
      </c>
      <c r="E190" s="14"/>
      <c r="F190" s="17"/>
      <c r="G190" s="14"/>
      <c r="H190" s="17">
        <f>H191+H209</f>
        <v>58962.48</v>
      </c>
    </row>
    <row r="191" spans="1:8" ht="13.9" customHeight="1">
      <c r="A191" s="131" t="s">
        <v>797</v>
      </c>
      <c r="B191" s="132"/>
      <c r="C191" s="132"/>
      <c r="D191" s="131" t="s">
        <v>798</v>
      </c>
      <c r="E191" s="132"/>
      <c r="F191" s="133"/>
      <c r="G191" s="131"/>
      <c r="H191" s="134">
        <f>H192+H195+H199+H205</f>
        <v>56689.840000000004</v>
      </c>
    </row>
    <row r="192" spans="1:8" ht="13.9" customHeight="1">
      <c r="A192" s="131" t="s">
        <v>1218</v>
      </c>
      <c r="B192" s="132"/>
      <c r="C192" s="132"/>
      <c r="D192" s="131" t="s">
        <v>1219</v>
      </c>
      <c r="E192" s="132"/>
      <c r="F192" s="133"/>
      <c r="G192" s="131"/>
      <c r="H192" s="134">
        <f>SUM(H193:H194)</f>
        <v>11965.42</v>
      </c>
    </row>
    <row r="193" spans="1:8" ht="13.9" customHeight="1">
      <c r="A193" s="54" t="s">
        <v>1220</v>
      </c>
      <c r="B193" s="55" t="s">
        <v>1221</v>
      </c>
      <c r="C193" s="55" t="s">
        <v>571</v>
      </c>
      <c r="D193" s="61" t="s">
        <v>1222</v>
      </c>
      <c r="E193" s="55" t="s">
        <v>573</v>
      </c>
      <c r="F193" s="56">
        <v>1</v>
      </c>
      <c r="G193" s="101">
        <f ca="1">VLOOKUP(A193,'Orçamento Analítico'!$A:$H,8,0)</f>
        <v>9069.41</v>
      </c>
      <c r="H193" s="101">
        <f>TRUNC(F193 * G193, 2)</f>
        <v>9069.41</v>
      </c>
    </row>
    <row r="194" spans="1:8" ht="22.5">
      <c r="A194" s="54" t="s">
        <v>1223</v>
      </c>
      <c r="B194" s="55" t="s">
        <v>1224</v>
      </c>
      <c r="C194" s="55" t="s">
        <v>571</v>
      </c>
      <c r="D194" s="61" t="s">
        <v>1225</v>
      </c>
      <c r="E194" s="55" t="s">
        <v>573</v>
      </c>
      <c r="F194" s="56">
        <v>1</v>
      </c>
      <c r="G194" s="101">
        <f ca="1">VLOOKUP(A194,'Orçamento Analítico'!$A:$H,8,0)</f>
        <v>2896.0099999999998</v>
      </c>
      <c r="H194" s="101">
        <f>TRUNC(F194 * G194, 2)</f>
        <v>2896.01</v>
      </c>
    </row>
    <row r="195" spans="1:8" ht="13.9" customHeight="1">
      <c r="A195" s="131" t="s">
        <v>799</v>
      </c>
      <c r="B195" s="132"/>
      <c r="C195" s="132"/>
      <c r="D195" s="131" t="s">
        <v>1226</v>
      </c>
      <c r="E195" s="132"/>
      <c r="F195" s="133"/>
      <c r="G195" s="131"/>
      <c r="H195" s="134">
        <f>SUM(H196:H198)</f>
        <v>31121.48</v>
      </c>
    </row>
    <row r="196" spans="1:8" ht="22.5">
      <c r="A196" s="54" t="s">
        <v>1227</v>
      </c>
      <c r="B196" s="55" t="s">
        <v>1228</v>
      </c>
      <c r="C196" s="102" t="str">
        <f ca="1">VLOOKUP(B196,'Insumos e Serviços'!$A:$F,2,0)</f>
        <v>SINAPI</v>
      </c>
      <c r="D196" s="103" t="str">
        <f ca="1">VLOOKUP(B196,'Insumos e Serviços'!$A:$F,4,0)</f>
        <v>INTERRUPTOR SIMPLES (1 MÓDULO) COM 1 TOMADA DE EMBUTIR 2P+T 10 A,  INCLUINDO SUPORTE E PLACA - FORNECIMENTO E INSTALAÇÃO. AF_12/2015</v>
      </c>
      <c r="E196" s="102" t="str">
        <f ca="1">VLOOKUP(B196,'Insumos e Serviços'!$A:$F,5,0)</f>
        <v>UN</v>
      </c>
      <c r="F196" s="56">
        <v>13</v>
      </c>
      <c r="G196" s="101">
        <f ca="1">VLOOKUP(B196,'Insumos e Serviços'!$A:$F,6,0)</f>
        <v>47.76</v>
      </c>
      <c r="H196" s="101">
        <f>TRUNC(F196 * G196, 2)</f>
        <v>620.88</v>
      </c>
    </row>
    <row r="197" spans="1:8" ht="22.5">
      <c r="A197" s="54" t="s">
        <v>1230</v>
      </c>
      <c r="B197" s="55" t="s">
        <v>1231</v>
      </c>
      <c r="C197" s="102" t="str">
        <f ca="1">VLOOKUP(B197,'Insumos e Serviços'!$A:$F,2,0)</f>
        <v>SINAPI</v>
      </c>
      <c r="D197" s="103" t="str">
        <f ca="1">VLOOKUP(B197,'Insumos e Serviços'!$A:$F,4,0)</f>
        <v>INTERRUPTOR SIMPLES (1 MÓDULO), 10A/250V, INCLUINDO SUPORTE E PLACA - FORNECIMENTO E INSTALAÇÃO. AF_12/2015</v>
      </c>
      <c r="E197" s="102" t="str">
        <f ca="1">VLOOKUP(B197,'Insumos e Serviços'!$A:$F,5,0)</f>
        <v>UN</v>
      </c>
      <c r="F197" s="56">
        <v>1</v>
      </c>
      <c r="G197" s="101">
        <f ca="1">VLOOKUP(B197,'Insumos e Serviços'!$A:$F,6,0)</f>
        <v>27.08</v>
      </c>
      <c r="H197" s="101">
        <f>TRUNC(F197 * G197, 2)</f>
        <v>27.08</v>
      </c>
    </row>
    <row r="198" spans="1:8" ht="22.5">
      <c r="A198" s="54" t="s">
        <v>1233</v>
      </c>
      <c r="B198" s="55" t="s">
        <v>1234</v>
      </c>
      <c r="C198" s="55" t="s">
        <v>571</v>
      </c>
      <c r="D198" s="61" t="s">
        <v>1235</v>
      </c>
      <c r="E198" s="55" t="s">
        <v>573</v>
      </c>
      <c r="F198" s="56">
        <v>56</v>
      </c>
      <c r="G198" s="101">
        <f ca="1">VLOOKUP(A198,'Orçamento Analítico'!$A:$H,8,0)</f>
        <v>544.17000000000007</v>
      </c>
      <c r="H198" s="101">
        <f>TRUNC(F198 * G198, 2)</f>
        <v>30473.52</v>
      </c>
    </row>
    <row r="199" spans="1:8" ht="13.9" customHeight="1">
      <c r="A199" s="131" t="s">
        <v>1236</v>
      </c>
      <c r="B199" s="132"/>
      <c r="C199" s="132"/>
      <c r="D199" s="131" t="s">
        <v>1237</v>
      </c>
      <c r="E199" s="132"/>
      <c r="F199" s="133"/>
      <c r="G199" s="131"/>
      <c r="H199" s="134">
        <f>SUM(H200:H204)</f>
        <v>2658.36</v>
      </c>
    </row>
    <row r="200" spans="1:8" ht="22.5">
      <c r="A200" s="54" t="s">
        <v>1238</v>
      </c>
      <c r="B200" s="55" t="s">
        <v>1239</v>
      </c>
      <c r="C200" s="55" t="s">
        <v>571</v>
      </c>
      <c r="D200" s="61" t="s">
        <v>1240</v>
      </c>
      <c r="E200" s="55" t="s">
        <v>573</v>
      </c>
      <c r="F200" s="56">
        <v>1</v>
      </c>
      <c r="G200" s="101">
        <f ca="1">VLOOKUP(A200,'Orçamento Analítico'!$A:$H,8,0)</f>
        <v>347.23999999999995</v>
      </c>
      <c r="H200" s="101">
        <f>TRUNC(F200 * G200, 2)</f>
        <v>347.24</v>
      </c>
    </row>
    <row r="201" spans="1:8" ht="22.5">
      <c r="A201" s="54" t="s">
        <v>1241</v>
      </c>
      <c r="B201" s="55" t="s">
        <v>1242</v>
      </c>
      <c r="C201" s="55" t="s">
        <v>571</v>
      </c>
      <c r="D201" s="61" t="s">
        <v>1243</v>
      </c>
      <c r="E201" s="55" t="s">
        <v>573</v>
      </c>
      <c r="F201" s="56">
        <v>2</v>
      </c>
      <c r="G201" s="101">
        <f ca="1">VLOOKUP(A201,'Orçamento Analítico'!$A:$H,8,0)</f>
        <v>480.34999999999997</v>
      </c>
      <c r="H201" s="101">
        <f>TRUNC(F201 * G201, 2)</f>
        <v>960.7</v>
      </c>
    </row>
    <row r="202" spans="1:8" ht="13.9" customHeight="1">
      <c r="A202" s="54" t="s">
        <v>1244</v>
      </c>
      <c r="B202" s="55" t="s">
        <v>1245</v>
      </c>
      <c r="C202" s="55" t="s">
        <v>571</v>
      </c>
      <c r="D202" s="61" t="s">
        <v>1246</v>
      </c>
      <c r="E202" s="55" t="s">
        <v>573</v>
      </c>
      <c r="F202" s="56">
        <v>2</v>
      </c>
      <c r="G202" s="101">
        <f ca="1">VLOOKUP(A202,'Orçamento Analítico'!$A:$H,8,0)</f>
        <v>312.39</v>
      </c>
      <c r="H202" s="101">
        <f>TRUNC(F202 * G202, 2)</f>
        <v>624.78</v>
      </c>
    </row>
    <row r="203" spans="1:8" ht="13.9" customHeight="1">
      <c r="A203" s="54" t="s">
        <v>1247</v>
      </c>
      <c r="B203" s="55" t="s">
        <v>1248</v>
      </c>
      <c r="C203" s="55" t="s">
        <v>571</v>
      </c>
      <c r="D203" s="61" t="s">
        <v>1249</v>
      </c>
      <c r="E203" s="55" t="s">
        <v>573</v>
      </c>
      <c r="F203" s="56">
        <v>8</v>
      </c>
      <c r="G203" s="101">
        <f ca="1">VLOOKUP(A203,'Orçamento Analítico'!$A:$H,8,0)</f>
        <v>46.83</v>
      </c>
      <c r="H203" s="101">
        <f>TRUNC(F203 * G203, 2)</f>
        <v>374.64</v>
      </c>
    </row>
    <row r="204" spans="1:8" ht="13.9" customHeight="1">
      <c r="A204" s="54" t="s">
        <v>1250</v>
      </c>
      <c r="B204" s="55" t="s">
        <v>1251</v>
      </c>
      <c r="C204" s="55" t="s">
        <v>571</v>
      </c>
      <c r="D204" s="61" t="s">
        <v>1252</v>
      </c>
      <c r="E204" s="55" t="s">
        <v>573</v>
      </c>
      <c r="F204" s="56">
        <v>5</v>
      </c>
      <c r="G204" s="101">
        <f ca="1">VLOOKUP(A204,'Orçamento Analítico'!$A:$H,8,0)</f>
        <v>70.2</v>
      </c>
      <c r="H204" s="101">
        <f>TRUNC(F204 * G204, 2)</f>
        <v>351</v>
      </c>
    </row>
    <row r="205" spans="1:8" ht="13.9" customHeight="1">
      <c r="A205" s="131" t="s">
        <v>1253</v>
      </c>
      <c r="B205" s="132"/>
      <c r="C205" s="132"/>
      <c r="D205" s="131" t="s">
        <v>1254</v>
      </c>
      <c r="E205" s="132"/>
      <c r="F205" s="133"/>
      <c r="G205" s="131"/>
      <c r="H205" s="134">
        <f>SUM(H206:H208)</f>
        <v>10944.58</v>
      </c>
    </row>
    <row r="206" spans="1:8" ht="22.5">
      <c r="A206" s="54" t="s">
        <v>1255</v>
      </c>
      <c r="B206" s="55" t="s">
        <v>1256</v>
      </c>
      <c r="C206" s="102" t="str">
        <f ca="1">VLOOKUP(B206,'Insumos e Serviços'!$A:$F,2,0)</f>
        <v>SINAPI</v>
      </c>
      <c r="D206" s="103" t="str">
        <f ca="1">VLOOKUP(B206,'Insumos e Serviços'!$A:$F,4,0)</f>
        <v>CABO DE COBRE FLEXÍVEL ISOLADO, 4 MM², ANTI-CHAMA 450/750 V, PARA CIRCUITOS TERMINAIS - FORNECIMENTO E INSTALAÇÃO. AF_12/2015</v>
      </c>
      <c r="E206" s="102" t="str">
        <f ca="1">VLOOKUP(B206,'Insumos e Serviços'!$A:$F,5,0)</f>
        <v>M</v>
      </c>
      <c r="F206" s="56">
        <v>108</v>
      </c>
      <c r="G206" s="101">
        <f ca="1">VLOOKUP(B206,'Insumos e Serviços'!$A:$F,6,0)</f>
        <v>7.02</v>
      </c>
      <c r="H206" s="101">
        <f>TRUNC(F206 * G206, 2)</f>
        <v>758.16</v>
      </c>
    </row>
    <row r="207" spans="1:8" ht="22.5">
      <c r="A207" s="54" t="s">
        <v>1258</v>
      </c>
      <c r="B207" s="55" t="s">
        <v>1259</v>
      </c>
      <c r="C207" s="102" t="str">
        <f ca="1">VLOOKUP(B207,'Insumos e Serviços'!$A:$F,2,0)</f>
        <v>SINAPI</v>
      </c>
      <c r="D207" s="103" t="str">
        <f ca="1">VLOOKUP(B207,'Insumos e Serviços'!$A:$F,4,0)</f>
        <v>CABO DE COBRE FLEXÍVEL ISOLADO, 6 MM², ANTI-CHAMA 450/750 V, PARA CIRCUITOS TERMINAIS - FORNECIMENTO E INSTALAÇÃO. AF_12/2015</v>
      </c>
      <c r="E207" s="102" t="str">
        <f ca="1">VLOOKUP(B207,'Insumos e Serviços'!$A:$F,5,0)</f>
        <v>M</v>
      </c>
      <c r="F207" s="56">
        <v>854</v>
      </c>
      <c r="G207" s="101">
        <f ca="1">VLOOKUP(B207,'Insumos e Serviços'!$A:$F,6,0)</f>
        <v>9.6300000000000008</v>
      </c>
      <c r="H207" s="101">
        <f>TRUNC(F207 * G207, 2)</f>
        <v>8224.02</v>
      </c>
    </row>
    <row r="208" spans="1:8" ht="22.5">
      <c r="A208" s="54" t="s">
        <v>1261</v>
      </c>
      <c r="B208" s="55" t="s">
        <v>1262</v>
      </c>
      <c r="C208" s="102" t="str">
        <f ca="1">VLOOKUP(B208,'Insumos e Serviços'!$A:$F,2,0)</f>
        <v>SINAPI</v>
      </c>
      <c r="D208" s="103" t="str">
        <f ca="1">VLOOKUP(B208,'Insumos e Serviços'!$A:$F,4,0)</f>
        <v>CABO DE COBRE FLEXÍVEL ISOLADO, 10 MM², ANTI-CHAMA 450/750 V, PARA DISTRIBUIÇÃO - FORNECIMENTO E INSTALAÇÃO. AF_12/2015</v>
      </c>
      <c r="E208" s="102" t="str">
        <f ca="1">VLOOKUP(B208,'Insumos e Serviços'!$A:$F,5,0)</f>
        <v>M</v>
      </c>
      <c r="F208" s="56">
        <v>176</v>
      </c>
      <c r="G208" s="101">
        <f ca="1">VLOOKUP(B208,'Insumos e Serviços'!$A:$F,6,0)</f>
        <v>11.15</v>
      </c>
      <c r="H208" s="101">
        <f>TRUNC(F208 * G208, 2)</f>
        <v>1962.4</v>
      </c>
    </row>
    <row r="209" spans="1:8" ht="13.9" customHeight="1">
      <c r="A209" s="131" t="s">
        <v>1264</v>
      </c>
      <c r="B209" s="132"/>
      <c r="C209" s="132"/>
      <c r="D209" s="131" t="s">
        <v>1265</v>
      </c>
      <c r="E209" s="132"/>
      <c r="F209" s="133"/>
      <c r="G209" s="131"/>
      <c r="H209" s="134">
        <f>H210+H215</f>
        <v>2272.64</v>
      </c>
    </row>
    <row r="210" spans="1:8" ht="13.9" customHeight="1">
      <c r="A210" s="131" t="s">
        <v>1266</v>
      </c>
      <c r="B210" s="132"/>
      <c r="C210" s="132"/>
      <c r="D210" s="131" t="s">
        <v>1267</v>
      </c>
      <c r="E210" s="132"/>
      <c r="F210" s="133"/>
      <c r="G210" s="131"/>
      <c r="H210" s="134">
        <f>SUM(H211:H214)</f>
        <v>2064.6</v>
      </c>
    </row>
    <row r="211" spans="1:8" ht="22.5">
      <c r="A211" s="54" t="s">
        <v>1268</v>
      </c>
      <c r="B211" s="55" t="s">
        <v>1269</v>
      </c>
      <c r="C211" s="102" t="str">
        <f ca="1">VLOOKUP(B211,'Insumos e Serviços'!$A:$F,2,0)</f>
        <v>SINAPI</v>
      </c>
      <c r="D211" s="103" t="str">
        <f ca="1">VLOOKUP(B211,'Insumos e Serviços'!$A:$F,4,0)</f>
        <v>ELETRODUTO RÍGIDO SOLDÁVEL, PVC, DN 32 MM (1), APARENTE, INSTALADO EM PAREDE - FORNECIMENTO E INSTALAÇÃO. AF_11/2016_P</v>
      </c>
      <c r="E211" s="102" t="str">
        <f ca="1">VLOOKUP(B211,'Insumos e Serviços'!$A:$F,5,0)</f>
        <v>M</v>
      </c>
      <c r="F211" s="56">
        <v>36</v>
      </c>
      <c r="G211" s="101">
        <f ca="1">VLOOKUP(B211,'Insumos e Serviços'!$A:$F,6,0)</f>
        <v>11.86</v>
      </c>
      <c r="H211" s="101">
        <f>TRUNC(F211 * G211, 2)</f>
        <v>426.96</v>
      </c>
    </row>
    <row r="212" spans="1:8" ht="22.5">
      <c r="A212" s="54" t="s">
        <v>1271</v>
      </c>
      <c r="B212" s="55" t="s">
        <v>1272</v>
      </c>
      <c r="C212" s="55" t="s">
        <v>571</v>
      </c>
      <c r="D212" s="61" t="s">
        <v>1273</v>
      </c>
      <c r="E212" s="55" t="s">
        <v>597</v>
      </c>
      <c r="F212" s="56">
        <v>70</v>
      </c>
      <c r="G212" s="101">
        <f ca="1">VLOOKUP(A212,'Orçamento Analítico'!$A:$H,8,0)</f>
        <v>19.97</v>
      </c>
      <c r="H212" s="101">
        <f>TRUNC(F212 * G212, 2)</f>
        <v>1397.9</v>
      </c>
    </row>
    <row r="213" spans="1:8" ht="13.9" customHeight="1">
      <c r="A213" s="54" t="s">
        <v>1274</v>
      </c>
      <c r="B213" s="55" t="s">
        <v>1275</v>
      </c>
      <c r="C213" s="102" t="str">
        <f ca="1">VLOOKUP(B213,'Insumos e Serviços'!$A:$F,2,0)</f>
        <v>SINAPI</v>
      </c>
      <c r="D213" s="103" t="str">
        <f ca="1">VLOOKUP(B213,'Insumos e Serviços'!$A:$F,4,0)</f>
        <v>CONDULETE DE PVC, TIPO LL, PARA ELETRODUTO DE PVC SOLDÁVEL DN 32 MM (1</v>
      </c>
      <c r="E213" s="102" t="str">
        <f ca="1">VLOOKUP(B213,'Insumos e Serviços'!$A:$F,5,0)</f>
        <v>UN</v>
      </c>
      <c r="F213" s="56">
        <v>3</v>
      </c>
      <c r="G213" s="101">
        <f ca="1">VLOOKUP(B213,'Insumos e Serviços'!$A:$F,6,0)</f>
        <v>34.68</v>
      </c>
      <c r="H213" s="101">
        <f>TRUNC(F213 * G213, 2)</f>
        <v>104.04</v>
      </c>
    </row>
    <row r="214" spans="1:8" ht="13.9" customHeight="1">
      <c r="A214" s="54" t="s">
        <v>1277</v>
      </c>
      <c r="B214" s="55" t="s">
        <v>1278</v>
      </c>
      <c r="C214" s="102" t="str">
        <f ca="1">VLOOKUP(B214,'Insumos e Serviços'!$A:$F,2,0)</f>
        <v>SINAPI</v>
      </c>
      <c r="D214" s="103" t="str">
        <f ca="1">VLOOKUP(B214,'Insumos e Serviços'!$A:$F,4,0)</f>
        <v>CONDULETE DE PVC, TIPO B, PARA ELETRODUTO DE PVC SOLDÁVEL DN 25 MM (3/4</v>
      </c>
      <c r="E214" s="102" t="str">
        <f ca="1">VLOOKUP(B214,'Insumos e Serviços'!$A:$F,5,0)</f>
        <v>UN</v>
      </c>
      <c r="F214" s="56">
        <v>5</v>
      </c>
      <c r="G214" s="101">
        <f ca="1">VLOOKUP(B214,'Insumos e Serviços'!$A:$F,6,0)</f>
        <v>27.14</v>
      </c>
      <c r="H214" s="101">
        <f>TRUNC(F214 * G214, 2)</f>
        <v>135.69999999999999</v>
      </c>
    </row>
    <row r="215" spans="1:8" ht="13.9" customHeight="1">
      <c r="A215" s="131" t="s">
        <v>1280</v>
      </c>
      <c r="B215" s="132"/>
      <c r="C215" s="132"/>
      <c r="D215" s="131" t="s">
        <v>1281</v>
      </c>
      <c r="E215" s="132"/>
      <c r="F215" s="133"/>
      <c r="G215" s="131"/>
      <c r="H215" s="134">
        <f>SUM(H216)</f>
        <v>208.04</v>
      </c>
    </row>
    <row r="216" spans="1:8" ht="22.5">
      <c r="A216" s="54" t="s">
        <v>1282</v>
      </c>
      <c r="B216" s="55" t="s">
        <v>1283</v>
      </c>
      <c r="C216" s="102" t="str">
        <f ca="1">VLOOKUP(B216,'Insumos e Serviços'!$A:$F,2,0)</f>
        <v>SINAPI</v>
      </c>
      <c r="D216" s="103" t="str">
        <f ca="1">VLOOKUP(B216,'Insumos e Serviços'!$A:$F,4,0)</f>
        <v>CAIXA RETANGULAR 4" X 2" MÉDIA (1,30 M DO PISO), PVC, INSTALADA EM PAREDE - FORNECIMENTO E INSTALAÇÃO. AF_12/2015</v>
      </c>
      <c r="E216" s="102" t="str">
        <f ca="1">VLOOKUP(B216,'Insumos e Serviços'!$A:$F,5,0)</f>
        <v>UN</v>
      </c>
      <c r="F216" s="56">
        <v>14</v>
      </c>
      <c r="G216" s="101">
        <f ca="1">VLOOKUP(B216,'Insumos e Serviços'!$A:$F,6,0)</f>
        <v>14.86</v>
      </c>
      <c r="H216" s="101">
        <f>TRUNC(F216 * G216, 2)</f>
        <v>208.04</v>
      </c>
    </row>
    <row r="217" spans="1:8" ht="13.9" customHeight="1">
      <c r="A217" s="14" t="s">
        <v>1285</v>
      </c>
      <c r="B217" s="15"/>
      <c r="C217" s="15"/>
      <c r="D217" s="16" t="s">
        <v>854</v>
      </c>
      <c r="E217" s="14"/>
      <c r="F217" s="17"/>
      <c r="G217" s="14"/>
      <c r="H217" s="17">
        <f>H218</f>
        <v>4861.3099999999995</v>
      </c>
    </row>
    <row r="218" spans="1:8" ht="13.9" customHeight="1">
      <c r="A218" s="131" t="s">
        <v>1286</v>
      </c>
      <c r="B218" s="132"/>
      <c r="C218" s="132"/>
      <c r="D218" s="131" t="s">
        <v>1287</v>
      </c>
      <c r="E218" s="132"/>
      <c r="F218" s="133"/>
      <c r="G218" s="131"/>
      <c r="H218" s="134">
        <f>H219</f>
        <v>4861.3099999999995</v>
      </c>
    </row>
    <row r="219" spans="1:8" ht="13.9" customHeight="1">
      <c r="A219" s="131" t="s">
        <v>1288</v>
      </c>
      <c r="B219" s="132"/>
      <c r="C219" s="132"/>
      <c r="D219" s="131" t="s">
        <v>1289</v>
      </c>
      <c r="E219" s="132"/>
      <c r="F219" s="133"/>
      <c r="G219" s="131"/>
      <c r="H219" s="134">
        <f>H220</f>
        <v>4861.3099999999995</v>
      </c>
    </row>
    <row r="220" spans="1:8" ht="13.9" customHeight="1">
      <c r="A220" s="131" t="s">
        <v>1290</v>
      </c>
      <c r="B220" s="132"/>
      <c r="C220" s="132"/>
      <c r="D220" s="131" t="s">
        <v>1291</v>
      </c>
      <c r="E220" s="132"/>
      <c r="F220" s="133"/>
      <c r="G220" s="131"/>
      <c r="H220" s="134">
        <f>SUM(H221:H227)</f>
        <v>4861.3099999999995</v>
      </c>
    </row>
    <row r="221" spans="1:8" ht="33.75">
      <c r="A221" s="54" t="s">
        <v>1292</v>
      </c>
      <c r="B221" s="55" t="s">
        <v>1293</v>
      </c>
      <c r="C221" s="55" t="s">
        <v>571</v>
      </c>
      <c r="D221" s="61" t="s">
        <v>1294</v>
      </c>
      <c r="E221" s="55" t="s">
        <v>573</v>
      </c>
      <c r="F221" s="56">
        <v>11</v>
      </c>
      <c r="G221" s="101">
        <f ca="1">VLOOKUP(A221,'Orçamento Analítico'!$A:$H,8,0)</f>
        <v>212.02</v>
      </c>
      <c r="H221" s="101">
        <f t="shared" ref="H221:H227" si="6">TRUNC(F221 * G221, 2)</f>
        <v>2332.2199999999998</v>
      </c>
    </row>
    <row r="222" spans="1:8" ht="33.75">
      <c r="A222" s="54" t="s">
        <v>1295</v>
      </c>
      <c r="B222" s="55" t="s">
        <v>1296</v>
      </c>
      <c r="C222" s="55" t="s">
        <v>571</v>
      </c>
      <c r="D222" s="61" t="s">
        <v>1297</v>
      </c>
      <c r="E222" s="55" t="s">
        <v>573</v>
      </c>
      <c r="F222" s="56">
        <v>2</v>
      </c>
      <c r="G222" s="101">
        <f ca="1">VLOOKUP(A222,'Orçamento Analítico'!$A:$H,8,0)</f>
        <v>214.27</v>
      </c>
      <c r="H222" s="101">
        <f t="shared" si="6"/>
        <v>428.54</v>
      </c>
    </row>
    <row r="223" spans="1:8" ht="33.75">
      <c r="A223" s="54" t="s">
        <v>1298</v>
      </c>
      <c r="B223" s="55" t="s">
        <v>1299</v>
      </c>
      <c r="C223" s="55" t="s">
        <v>571</v>
      </c>
      <c r="D223" s="61" t="s">
        <v>1300</v>
      </c>
      <c r="E223" s="55" t="s">
        <v>573</v>
      </c>
      <c r="F223" s="56">
        <v>3</v>
      </c>
      <c r="G223" s="101">
        <f ca="1">VLOOKUP(A223,'Orçamento Analítico'!$A:$H,8,0)</f>
        <v>52.67</v>
      </c>
      <c r="H223" s="101">
        <f t="shared" si="6"/>
        <v>158.01</v>
      </c>
    </row>
    <row r="224" spans="1:8" ht="67.5">
      <c r="A224" s="54" t="s">
        <v>1301</v>
      </c>
      <c r="B224" s="55" t="s">
        <v>1302</v>
      </c>
      <c r="C224" s="55" t="s">
        <v>571</v>
      </c>
      <c r="D224" s="61" t="s">
        <v>1303</v>
      </c>
      <c r="E224" s="55" t="s">
        <v>573</v>
      </c>
      <c r="F224" s="56">
        <v>1</v>
      </c>
      <c r="G224" s="101">
        <f ca="1">VLOOKUP(A224,'Orçamento Analítico'!$A:$H,8,0)</f>
        <v>495.77</v>
      </c>
      <c r="H224" s="101">
        <f t="shared" si="6"/>
        <v>495.77</v>
      </c>
    </row>
    <row r="225" spans="1:8" ht="33.75">
      <c r="A225" s="54" t="s">
        <v>1304</v>
      </c>
      <c r="B225" s="55" t="s">
        <v>1305</v>
      </c>
      <c r="C225" s="55" t="s">
        <v>571</v>
      </c>
      <c r="D225" s="61" t="s">
        <v>1306</v>
      </c>
      <c r="E225" s="55" t="s">
        <v>597</v>
      </c>
      <c r="F225" s="56">
        <v>2</v>
      </c>
      <c r="G225" s="101">
        <f ca="1">VLOOKUP(A225,'Orçamento Analítico'!$A:$H,8,0)</f>
        <v>33.64</v>
      </c>
      <c r="H225" s="101">
        <f t="shared" si="6"/>
        <v>67.28</v>
      </c>
    </row>
    <row r="226" spans="1:8" ht="33.75">
      <c r="A226" s="54" t="s">
        <v>1307</v>
      </c>
      <c r="B226" s="55" t="s">
        <v>1308</v>
      </c>
      <c r="C226" s="55" t="s">
        <v>571</v>
      </c>
      <c r="D226" s="61" t="s">
        <v>1309</v>
      </c>
      <c r="E226" s="55" t="s">
        <v>597</v>
      </c>
      <c r="F226" s="56">
        <v>2.5</v>
      </c>
      <c r="G226" s="101">
        <f ca="1">VLOOKUP(A226,'Orçamento Analítico'!$A:$H,8,0)</f>
        <v>33.97</v>
      </c>
      <c r="H226" s="101">
        <f t="shared" si="6"/>
        <v>84.92</v>
      </c>
    </row>
    <row r="227" spans="1:8" ht="112.5">
      <c r="A227" s="54" t="s">
        <v>1310</v>
      </c>
      <c r="B227" s="55" t="s">
        <v>1311</v>
      </c>
      <c r="C227" s="55" t="s">
        <v>571</v>
      </c>
      <c r="D227" s="61" t="s">
        <v>1312</v>
      </c>
      <c r="E227" s="55" t="s">
        <v>590</v>
      </c>
      <c r="F227" s="56">
        <v>7.5</v>
      </c>
      <c r="G227" s="101">
        <f ca="1">VLOOKUP(A227,'Orçamento Analítico'!$A:$H,8,0)</f>
        <v>172.60999999999999</v>
      </c>
      <c r="H227" s="101">
        <f t="shared" si="6"/>
        <v>1294.57</v>
      </c>
    </row>
    <row r="229" spans="1:8" ht="13.9" customHeight="1">
      <c r="A229" s="66" t="s">
        <v>1</v>
      </c>
      <c r="B229" s="67">
        <f>1-B230</f>
        <v>0.5</v>
      </c>
      <c r="C229" s="68"/>
      <c r="D229" s="69" t="s">
        <v>559</v>
      </c>
      <c r="E229" s="69"/>
      <c r="F229" s="70"/>
      <c r="G229" s="230">
        <f>H9+H12+H42+H47+H150+H162+H190+H217</f>
        <v>686077.97</v>
      </c>
      <c r="H229" s="230"/>
    </row>
    <row r="230" spans="1:8" ht="13.9" customHeight="1">
      <c r="A230" s="231" t="s">
        <v>2</v>
      </c>
      <c r="B230" s="232">
        <v>0.5</v>
      </c>
      <c r="C230" s="68"/>
      <c r="D230" s="68" t="s">
        <v>560</v>
      </c>
      <c r="E230" s="68" t="str">
        <f ca="1">CONCATENATE("(",'Composição de BDI'!$D$23*100,"%)")</f>
        <v>(22,12%)</v>
      </c>
      <c r="F230" s="70"/>
      <c r="G230" s="230">
        <f ca="1">TRUNC(G229*'Composição de BDI'!$D$23,2)</f>
        <v>151760.44</v>
      </c>
      <c r="H230" s="230"/>
    </row>
    <row r="231" spans="1:8" ht="13.9" customHeight="1">
      <c r="A231" s="231"/>
      <c r="B231" s="232"/>
      <c r="C231" s="68"/>
      <c r="D231" s="69" t="s">
        <v>561</v>
      </c>
      <c r="E231" s="69"/>
      <c r="F231" s="70"/>
      <c r="G231" s="230">
        <f>G229+G230</f>
        <v>837838.40999999992</v>
      </c>
      <c r="H231" s="230"/>
    </row>
    <row r="237" spans="1:8" ht="13.9" customHeight="1">
      <c r="F237" s="64"/>
      <c r="G237" s="64"/>
      <c r="H237" s="65"/>
    </row>
    <row r="238" spans="1:8" ht="13.9" customHeight="1">
      <c r="F238" s="64"/>
      <c r="G238" s="64"/>
      <c r="H238" s="65"/>
    </row>
    <row r="239" spans="1:8" ht="13.9" customHeight="1">
      <c r="F239" s="64"/>
      <c r="G239" s="64"/>
      <c r="H239" s="65"/>
    </row>
  </sheetData>
  <sheetCalcPr fullCalcOnLoad="1"/>
  <mergeCells count="20">
    <mergeCell ref="A230:A231"/>
    <mergeCell ref="B230:B231"/>
    <mergeCell ref="G230:H230"/>
    <mergeCell ref="G231:H231"/>
    <mergeCell ref="E6:F6"/>
    <mergeCell ref="G1:H1"/>
    <mergeCell ref="A2:B2"/>
    <mergeCell ref="E2:F2"/>
    <mergeCell ref="G2:H2"/>
    <mergeCell ref="G229:H229"/>
    <mergeCell ref="G6:H6"/>
    <mergeCell ref="G4:H4"/>
    <mergeCell ref="A7:H7"/>
    <mergeCell ref="A3:B3"/>
    <mergeCell ref="C3:D3"/>
    <mergeCell ref="A4:B4"/>
    <mergeCell ref="C4:D4"/>
    <mergeCell ref="E4:F4"/>
    <mergeCell ref="A6:B6"/>
    <mergeCell ref="C6:D6"/>
  </mergeCells>
  <phoneticPr fontId="11" type="noConversion"/>
  <printOptions horizontalCentered="1"/>
  <pageMargins left="0.51181102362204722" right="0.51181102362204722" top="0.78740157480314965" bottom="0.78740157480314965" header="0.51181102362204722" footer="0.51181102362204722"/>
  <pageSetup paperSize="9" scale="60" firstPageNumber="0" fitToHeight="0" orientation="portrait" horizontalDpi="300" verticalDpi="300" r:id="rId1"/>
</worksheet>
</file>

<file path=xl/worksheets/sheet4.xml><?xml version="1.0" encoding="utf-8"?>
<worksheet xmlns="http://schemas.openxmlformats.org/spreadsheetml/2006/main" xmlns:r="http://schemas.openxmlformats.org/officeDocument/2006/relationships">
  <sheetPr>
    <pageSetUpPr fitToPage="1"/>
  </sheetPr>
  <dimension ref="A1:H577"/>
  <sheetViews>
    <sheetView showGridLines="0" showOutlineSymbols="0" zoomScaleNormal="100" workbookViewId="0">
      <selection activeCell="A426" sqref="A426"/>
    </sheetView>
  </sheetViews>
  <sheetFormatPr defaultRowHeight="11.25"/>
  <cols>
    <col min="1" max="1" width="10.125" style="83" customWidth="1"/>
    <col min="2" max="2" width="9.25" style="10" customWidth="1"/>
    <col min="3" max="3" width="7.875" style="10" customWidth="1"/>
    <col min="4" max="4" width="60" style="63" customWidth="1"/>
    <col min="5" max="5" width="7.125" style="10" bestFit="1" customWidth="1"/>
    <col min="6" max="6" width="8.75" style="9" bestFit="1" customWidth="1"/>
    <col min="7" max="7" width="8.625" style="93" bestFit="1" customWidth="1"/>
    <col min="8" max="8" width="7.625" style="93" bestFit="1" customWidth="1"/>
    <col min="9" max="16384" width="9" style="9"/>
  </cols>
  <sheetData>
    <row r="1" spans="1:8" ht="21.95" customHeight="1">
      <c r="A1" s="164" t="str">
        <f ca="1">'Orçamento Sintético'!A1:A2</f>
        <v>P. Execução:</v>
      </c>
      <c r="B1" s="182"/>
      <c r="C1" s="164" t="str">
        <f ca="1">'Orçamento Sintético'!C1</f>
        <v>Licitação:</v>
      </c>
      <c r="D1" s="176" t="str">
        <f ca="1">'Orçamento Sintético'!D1</f>
        <v>Objeto: Remanescente da reforma de acessibilidade no edifício das Promotorias de Justiça de Samambaia</v>
      </c>
      <c r="E1" s="164" t="str">
        <f ca="1">'Orçamento Sintético'!E1</f>
        <v>Data:</v>
      </c>
      <c r="F1" s="183"/>
      <c r="G1" s="228"/>
      <c r="H1" s="228"/>
    </row>
    <row r="2" spans="1:8" ht="15" customHeight="1">
      <c r="A2" s="226" t="str">
        <f ca="1">'Orçamento Sintético'!A2:B2</f>
        <v>A</v>
      </c>
      <c r="B2" s="226"/>
      <c r="C2" s="169" t="str">
        <f ca="1">'Orçamento Sintético'!C2:D2</f>
        <v>B</v>
      </c>
      <c r="D2" s="178" t="str">
        <f ca="1">'Orçamento Sintético'!D2</f>
        <v>Local: Quadra 302, conjunto 1, Samambaia Sul, PJ de Samambaia, Brasília-DF</v>
      </c>
      <c r="E2" s="233">
        <f ca="1">'Orçamento Sintético'!E2:F2</f>
        <v>1</v>
      </c>
      <c r="F2" s="233"/>
      <c r="G2" s="223"/>
      <c r="H2" s="223"/>
    </row>
    <row r="3" spans="1:8" ht="15" customHeight="1">
      <c r="A3" s="180" t="str">
        <f ca="1">'Orçamento Sintético'!A3:B3</f>
        <v>P. Validade:</v>
      </c>
      <c r="B3" s="184"/>
      <c r="C3" s="180" t="str">
        <f ca="1">'Orçamento Sintético'!C3:D3</f>
        <v>Razão Social:</v>
      </c>
      <c r="D3" s="183"/>
      <c r="E3" s="164" t="str">
        <f ca="1">'Orçamento Sintético'!E3</f>
        <v>Telefone:</v>
      </c>
      <c r="F3" s="183"/>
      <c r="G3" s="172"/>
      <c r="H3" s="173"/>
    </row>
    <row r="4" spans="1:8" ht="15" customHeight="1">
      <c r="A4" s="226" t="str">
        <f ca="1">'Orçamento Sintético'!A4:B4</f>
        <v>C</v>
      </c>
      <c r="B4" s="226"/>
      <c r="C4" s="226" t="str">
        <f ca="1">'Orçamento Sintético'!C4:D4</f>
        <v>D</v>
      </c>
      <c r="D4" s="226"/>
      <c r="E4" s="226" t="str">
        <f ca="1">'Orçamento Sintético'!E4:F4</f>
        <v>E</v>
      </c>
      <c r="F4" s="226"/>
      <c r="G4" s="223"/>
      <c r="H4" s="223"/>
    </row>
    <row r="5" spans="1:8" ht="15" customHeight="1">
      <c r="A5" s="164" t="str">
        <f ca="1">'Orçamento Sintético'!A5</f>
        <v>P. Garantia:</v>
      </c>
      <c r="B5" s="182"/>
      <c r="C5" s="164" t="str">
        <f ca="1">'Orçamento Sintético'!C5</f>
        <v>CNPJ:</v>
      </c>
      <c r="D5" s="183"/>
      <c r="E5" s="164" t="str">
        <f ca="1">'Orçamento Sintético'!E5</f>
        <v>E-mail:</v>
      </c>
      <c r="F5" s="183"/>
      <c r="G5" s="172"/>
      <c r="H5" s="173"/>
    </row>
    <row r="6" spans="1:8" ht="15" customHeight="1">
      <c r="A6" s="226" t="str">
        <f ca="1">'Orçamento Sintético'!A6:B6</f>
        <v>F</v>
      </c>
      <c r="B6" s="226"/>
      <c r="C6" s="226" t="str">
        <f ca="1">'Orçamento Sintético'!C6:D6</f>
        <v>G</v>
      </c>
      <c r="D6" s="226"/>
      <c r="E6" s="226" t="str">
        <f ca="1">'Orçamento Sintético'!E6:F6</f>
        <v>H</v>
      </c>
      <c r="F6" s="226"/>
      <c r="G6" s="222"/>
      <c r="H6" s="222"/>
    </row>
    <row r="7" spans="1:8" ht="15">
      <c r="A7" s="224" t="s">
        <v>595</v>
      </c>
      <c r="B7" s="224"/>
      <c r="C7" s="224"/>
      <c r="D7" s="224"/>
      <c r="E7" s="224"/>
      <c r="F7" s="224"/>
    </row>
    <row r="8" spans="1:8">
      <c r="A8" s="135" t="s">
        <v>554</v>
      </c>
      <c r="B8" s="136"/>
      <c r="C8" s="136"/>
      <c r="D8" s="135" t="s">
        <v>1315</v>
      </c>
      <c r="E8" s="137"/>
      <c r="F8" s="138"/>
      <c r="G8" s="135"/>
      <c r="H8" s="139"/>
    </row>
    <row r="9" spans="1:8">
      <c r="A9" s="131" t="s">
        <v>568</v>
      </c>
      <c r="B9" s="132"/>
      <c r="C9" s="132"/>
      <c r="D9" s="131" t="s">
        <v>569</v>
      </c>
      <c r="E9" s="132"/>
      <c r="F9" s="133"/>
      <c r="G9" s="131"/>
      <c r="H9" s="134"/>
    </row>
    <row r="10" spans="1:8">
      <c r="A10" s="140" t="s">
        <v>711</v>
      </c>
      <c r="B10" s="104" t="str">
        <f ca="1">VLOOKUP(A10,'Orçamento Sintético'!$A:$H,2,0)</f>
        <v xml:space="preserve"> MPDFT1020 </v>
      </c>
      <c r="C10" s="104" t="str">
        <f ca="1">VLOOKUP(A10,'Orçamento Sintético'!$A:$H,3,0)</f>
        <v>Próprio</v>
      </c>
      <c r="D10" s="105" t="str">
        <f ca="1">VLOOKUP(A10,'Orçamento Sintético'!$A:$H,4,0)</f>
        <v>Anotação de Responsabilidade Técnica (Faixa 3 - Tabela A - CONFEA)</v>
      </c>
      <c r="E10" s="104" t="str">
        <f ca="1">VLOOKUP(A10,'Orçamento Sintético'!$A:$H,5,0)</f>
        <v>un</v>
      </c>
      <c r="F10" s="141"/>
      <c r="G10" s="142"/>
      <c r="H10" s="143">
        <f>H11</f>
        <v>233.94</v>
      </c>
    </row>
    <row r="11" spans="1:8" ht="12" thickBot="1">
      <c r="A11" s="103" t="str">
        <f ca="1">VLOOKUP(B11,'Insumos e Serviços'!$A:$F,3,0)</f>
        <v>Insumo</v>
      </c>
      <c r="B11" s="77" t="s">
        <v>596</v>
      </c>
      <c r="C11" s="102" t="str">
        <f ca="1">VLOOKUP(B11,'Insumos e Serviços'!$A:$F,2,0)</f>
        <v>Próprio</v>
      </c>
      <c r="D11" s="103" t="str">
        <f ca="1">VLOOKUP(B11,'Insumos e Serviços'!$A:$F,4,0)</f>
        <v>Anotação de Resposanbilidade Técnica (Faixa 3 - Tabela A - CONFEA)</v>
      </c>
      <c r="E11" s="102" t="str">
        <f ca="1">VLOOKUP(B11,'Insumos e Serviços'!$A:$F,5,0)</f>
        <v>vb</v>
      </c>
      <c r="F11" s="91">
        <v>1</v>
      </c>
      <c r="G11" s="101">
        <f ca="1">VLOOKUP(B11,'Insumos e Serviços'!$A:$F,6,0)</f>
        <v>233.94</v>
      </c>
      <c r="H11" s="101">
        <f>TRUNC(F11*G11,2)</f>
        <v>233.94</v>
      </c>
    </row>
    <row r="12" spans="1:8" ht="12" thickTop="1">
      <c r="A12" s="79"/>
      <c r="B12" s="85"/>
      <c r="C12" s="85"/>
      <c r="D12" s="88"/>
      <c r="E12" s="85"/>
      <c r="F12" s="92"/>
      <c r="G12" s="94"/>
      <c r="H12" s="94"/>
    </row>
    <row r="13" spans="1:8">
      <c r="A13" s="14" t="s">
        <v>555</v>
      </c>
      <c r="B13" s="15"/>
      <c r="C13" s="15"/>
      <c r="D13" s="14" t="s">
        <v>574</v>
      </c>
      <c r="E13" s="144"/>
      <c r="F13" s="145"/>
      <c r="G13" s="14"/>
      <c r="H13" s="17"/>
    </row>
    <row r="14" spans="1:8">
      <c r="A14" s="131" t="s">
        <v>575</v>
      </c>
      <c r="B14" s="132"/>
      <c r="C14" s="132"/>
      <c r="D14" s="131" t="s">
        <v>0</v>
      </c>
      <c r="E14" s="132"/>
      <c r="F14" s="133"/>
      <c r="G14" s="131"/>
      <c r="H14" s="134"/>
    </row>
    <row r="15" spans="1:8">
      <c r="A15" s="131" t="s">
        <v>712</v>
      </c>
      <c r="B15" s="132"/>
      <c r="C15" s="132"/>
      <c r="D15" s="131" t="s">
        <v>1313</v>
      </c>
      <c r="E15" s="132"/>
      <c r="F15" s="133"/>
      <c r="G15" s="131"/>
      <c r="H15" s="134"/>
    </row>
    <row r="16" spans="1:8">
      <c r="A16" s="131" t="s">
        <v>713</v>
      </c>
      <c r="B16" s="132"/>
      <c r="C16" s="132"/>
      <c r="D16" s="131" t="s">
        <v>1314</v>
      </c>
      <c r="E16" s="132"/>
      <c r="F16" s="133"/>
      <c r="G16" s="131"/>
      <c r="H16" s="134"/>
    </row>
    <row r="17" spans="1:8" ht="22.5">
      <c r="A17" s="80" t="s">
        <v>856</v>
      </c>
      <c r="B17" s="104" t="str">
        <f ca="1">VLOOKUP(A17,'Orçamento Sintético'!$A:$H,2,0)</f>
        <v xml:space="preserve"> MPDFT0622 </v>
      </c>
      <c r="C17" s="104" t="str">
        <f ca="1">VLOOKUP(A17,'Orçamento Sintético'!$A:$H,3,0)</f>
        <v>Próprio</v>
      </c>
      <c r="D17" s="105" t="str">
        <f ca="1">VLOOKUP(A17,'Orçamento Sintético'!$A:$H,4,0)</f>
        <v>Copia da SBC (210002) - TRANSPORTE, MONTAGEM, DESMONTAGEM E REMOÇÃO DE CONTEINERS EM OBRAS</v>
      </c>
      <c r="E17" s="104" t="str">
        <f ca="1">VLOOKUP(A17,'Orçamento Sintético'!$A:$H,5,0)</f>
        <v>UN</v>
      </c>
      <c r="F17" s="90"/>
      <c r="G17" s="76"/>
      <c r="H17" s="76">
        <f>SUM(H18:H19)</f>
        <v>1219.53</v>
      </c>
    </row>
    <row r="18" spans="1:8">
      <c r="A18" s="103" t="str">
        <f ca="1">VLOOKUP(B18,'Insumos e Serviços'!$A:$F,3,0)</f>
        <v>Composição</v>
      </c>
      <c r="B18" s="77" t="s">
        <v>802</v>
      </c>
      <c r="C18" s="102" t="str">
        <f ca="1">VLOOKUP(B18,'Insumos e Serviços'!$A:$F,2,0)</f>
        <v>SINAPI</v>
      </c>
      <c r="D18" s="103" t="str">
        <f ca="1">VLOOKUP(B18,'Insumos e Serviços'!$A:$F,4,0)</f>
        <v>SERVENTE COM ENCARGOS COMPLEMENTARES</v>
      </c>
      <c r="E18" s="102" t="str">
        <f ca="1">VLOOKUP(B18,'Insumos e Serviços'!$A:$F,5,0)</f>
        <v>H</v>
      </c>
      <c r="F18" s="91">
        <v>16.495999999999999</v>
      </c>
      <c r="G18" s="101">
        <f ca="1">VLOOKUP(B18,'Insumos e Serviços'!$A:$F,6,0)</f>
        <v>18.649999999999999</v>
      </c>
      <c r="H18" s="101">
        <f>TRUNC(F18*G18,2)</f>
        <v>307.64999999999998</v>
      </c>
    </row>
    <row r="19" spans="1:8" ht="34.5" thickBot="1">
      <c r="A19" s="103" t="str">
        <f ca="1">VLOOKUP(B19,'Insumos e Serviços'!$A:$F,3,0)</f>
        <v>Composição</v>
      </c>
      <c r="B19" s="77" t="s">
        <v>210</v>
      </c>
      <c r="C19" s="102" t="str">
        <f ca="1">VLOOKUP(B19,'Insumos e Serviços'!$A:$F,2,0)</f>
        <v>SINAPI</v>
      </c>
      <c r="D19" s="103" t="str">
        <f ca="1">VLOOKUP(B19,'Insumos e Serviços'!$A:$F,4,0)</f>
        <v>GUINDAUTO HIDRÁULICO, CAPACIDADE MÁXIMA DE CARGA 6500 KG, MOMENTO MÁXIMO DE CARGA 5,8 TM, ALCANCE MÁXIMO HORIZONTAL 7,60 M, INCLUSIVE CAMINHÃO TOCO PBT 9.700 KG, POTÊNCIA DE 160 CV - CHP DIURNO. AF_08/2015</v>
      </c>
      <c r="E19" s="102" t="str">
        <f ca="1">VLOOKUP(B19,'Insumos e Serviços'!$A:$F,5,0)</f>
        <v>CHP</v>
      </c>
      <c r="F19" s="91">
        <v>4</v>
      </c>
      <c r="G19" s="101">
        <f ca="1">VLOOKUP(B19,'Insumos e Serviços'!$A:$F,6,0)</f>
        <v>227.97</v>
      </c>
      <c r="H19" s="101">
        <f>TRUNC(F19*G19,2)</f>
        <v>911.88</v>
      </c>
    </row>
    <row r="20" spans="1:8" ht="12" thickTop="1">
      <c r="A20" s="79"/>
      <c r="B20" s="85"/>
      <c r="C20" s="85"/>
      <c r="D20" s="88"/>
      <c r="E20" s="85"/>
      <c r="F20" s="92"/>
      <c r="G20" s="94"/>
      <c r="H20" s="94"/>
    </row>
    <row r="21" spans="1:8">
      <c r="A21" s="131" t="s">
        <v>577</v>
      </c>
      <c r="B21" s="132"/>
      <c r="C21" s="132"/>
      <c r="D21" s="131" t="s">
        <v>859</v>
      </c>
      <c r="E21" s="132"/>
      <c r="F21" s="133"/>
      <c r="G21" s="131"/>
      <c r="H21" s="134"/>
    </row>
    <row r="22" spans="1:8" ht="22.5">
      <c r="A22" s="75" t="s">
        <v>716</v>
      </c>
      <c r="B22" s="104" t="str">
        <f ca="1">VLOOKUP(A22,'Orçamento Sintético'!$A:$H,2,0)</f>
        <v xml:space="preserve"> MPDFT1187 </v>
      </c>
      <c r="C22" s="104" t="str">
        <f ca="1">VLOOKUP(A22,'Orçamento Sintético'!$A:$H,3,0)</f>
        <v>Próprio</v>
      </c>
      <c r="D22" s="105" t="str">
        <f ca="1">VLOOKUP(A22,'Orçamento Sintético'!$A:$H,4,0)</f>
        <v>Cópia da Sudecap (01.04.11) - Fita plástica zebrada para demarcação de áreas, fixada em estrutura, largura = 7 cm, sem adesivo</v>
      </c>
      <c r="E22" s="104" t="str">
        <f ca="1">VLOOKUP(A22,'Orçamento Sintético'!$A:$H,5,0)</f>
        <v>m</v>
      </c>
      <c r="F22" s="90"/>
      <c r="G22" s="76"/>
      <c r="H22" s="76">
        <f>SUM(H23:H25)</f>
        <v>3.56</v>
      </c>
    </row>
    <row r="23" spans="1:8">
      <c r="A23" s="103" t="str">
        <f ca="1">VLOOKUP(B23,'Insumos e Serviços'!$A:$F,3,0)</f>
        <v>Composição</v>
      </c>
      <c r="B23" s="77" t="s">
        <v>814</v>
      </c>
      <c r="C23" s="102" t="str">
        <f ca="1">VLOOKUP(B23,'Insumos e Serviços'!$A:$F,2,0)</f>
        <v>SINAPI</v>
      </c>
      <c r="D23" s="103" t="str">
        <f ca="1">VLOOKUP(B23,'Insumos e Serviços'!$A:$F,4,0)</f>
        <v>PEDREIRO COM ENCARGOS COMPLEMENTARES</v>
      </c>
      <c r="E23" s="102" t="str">
        <f ca="1">VLOOKUP(B23,'Insumos e Serviços'!$A:$F,5,0)</f>
        <v>H</v>
      </c>
      <c r="F23" s="91">
        <v>0.08</v>
      </c>
      <c r="G23" s="101">
        <f ca="1">VLOOKUP(B23,'Insumos e Serviços'!$A:$F,6,0)</f>
        <v>25.09</v>
      </c>
      <c r="H23" s="101">
        <f>TRUNC(F23*G23,2)</f>
        <v>2</v>
      </c>
    </row>
    <row r="24" spans="1:8">
      <c r="A24" s="103" t="str">
        <f ca="1">VLOOKUP(B24,'Insumos e Serviços'!$A:$F,3,0)</f>
        <v>Composição</v>
      </c>
      <c r="B24" s="77" t="s">
        <v>802</v>
      </c>
      <c r="C24" s="102" t="str">
        <f ca="1">VLOOKUP(B24,'Insumos e Serviços'!$A:$F,2,0)</f>
        <v>SINAPI</v>
      </c>
      <c r="D24" s="103" t="str">
        <f ca="1">VLOOKUP(B24,'Insumos e Serviços'!$A:$F,4,0)</f>
        <v>SERVENTE COM ENCARGOS COMPLEMENTARES</v>
      </c>
      <c r="E24" s="102" t="str">
        <f ca="1">VLOOKUP(B24,'Insumos e Serviços'!$A:$F,5,0)</f>
        <v>H</v>
      </c>
      <c r="F24" s="91">
        <v>0.08</v>
      </c>
      <c r="G24" s="101">
        <f ca="1">VLOOKUP(B24,'Insumos e Serviços'!$A:$F,6,0)</f>
        <v>18.649999999999999</v>
      </c>
      <c r="H24" s="101">
        <f>TRUNC(F24*G24,2)</f>
        <v>1.49</v>
      </c>
    </row>
    <row r="25" spans="1:8" ht="12" thickBot="1">
      <c r="A25" s="103" t="str">
        <f ca="1">VLOOKUP(B25,'Insumos e Serviços'!$A:$F,3,0)</f>
        <v>Insumo</v>
      </c>
      <c r="B25" s="77" t="s">
        <v>204</v>
      </c>
      <c r="C25" s="102" t="str">
        <f ca="1">VLOOKUP(B25,'Insumos e Serviços'!$A:$F,2,0)</f>
        <v>Próprio</v>
      </c>
      <c r="D25" s="103" t="str">
        <f ca="1">VLOOKUP(B25,'Insumos e Serviços'!$A:$F,4,0)</f>
        <v>Fita plástica zebrada para demarcação de áreas, largura = 7 cm, sem adesivo</v>
      </c>
      <c r="E25" s="102" t="str">
        <f ca="1">VLOOKUP(B25,'Insumos e Serviços'!$A:$F,5,0)</f>
        <v>m</v>
      </c>
      <c r="F25" s="91">
        <v>1.05</v>
      </c>
      <c r="G25" s="101">
        <f ca="1">VLOOKUP(B25,'Insumos e Serviços'!$A:$F,6,0)</f>
        <v>7.0000000000000007E-2</v>
      </c>
      <c r="H25" s="101">
        <f>TRUNC(F25*G25,2)</f>
        <v>7.0000000000000007E-2</v>
      </c>
    </row>
    <row r="26" spans="1:8" ht="12" thickTop="1">
      <c r="A26" s="79"/>
      <c r="B26" s="85"/>
      <c r="C26" s="85"/>
      <c r="D26" s="88"/>
      <c r="E26" s="85"/>
      <c r="F26" s="92"/>
      <c r="G26" s="94"/>
      <c r="H26" s="94"/>
    </row>
    <row r="27" spans="1:8" ht="22.5">
      <c r="A27" s="75" t="s">
        <v>717</v>
      </c>
      <c r="B27" s="104" t="str">
        <f ca="1">VLOOKUP(A27,'Orçamento Sintético'!$A:$H,2,0)</f>
        <v xml:space="preserve"> MPDFT0714 </v>
      </c>
      <c r="C27" s="104" t="str">
        <f ca="1">VLOOKUP(A27,'Orçamento Sintético'!$A:$H,3,0)</f>
        <v>Próprio</v>
      </c>
      <c r="D27" s="105" t="str">
        <f ca="1">VLOOKUP(A27,'Orçamento Sintético'!$A:$H,4,0)</f>
        <v>Copia da ORSE (3642) - Lona plástica preta para camada separadora de lastros ou proteção</v>
      </c>
      <c r="E27" s="104" t="str">
        <f ca="1">VLOOKUP(A27,'Orçamento Sintético'!$A:$H,5,0)</f>
        <v>m²</v>
      </c>
      <c r="F27" s="90"/>
      <c r="G27" s="76"/>
      <c r="H27" s="76">
        <f>SUM(H28:H29)</f>
        <v>5.75</v>
      </c>
    </row>
    <row r="28" spans="1:8">
      <c r="A28" s="103" t="str">
        <f ca="1">VLOOKUP(B28,'Insumos e Serviços'!$A:$F,3,0)</f>
        <v>Composição</v>
      </c>
      <c r="B28" s="77" t="s">
        <v>802</v>
      </c>
      <c r="C28" s="102" t="str">
        <f ca="1">VLOOKUP(B28,'Insumos e Serviços'!$A:$F,2,0)</f>
        <v>SINAPI</v>
      </c>
      <c r="D28" s="103" t="str">
        <f ca="1">VLOOKUP(B28,'Insumos e Serviços'!$A:$F,4,0)</f>
        <v>SERVENTE COM ENCARGOS COMPLEMENTARES</v>
      </c>
      <c r="E28" s="102" t="str">
        <f ca="1">VLOOKUP(B28,'Insumos e Serviços'!$A:$F,5,0)</f>
        <v>H</v>
      </c>
      <c r="F28" s="91">
        <v>0.2</v>
      </c>
      <c r="G28" s="101">
        <f ca="1">VLOOKUP(B28,'Insumos e Serviços'!$A:$F,6,0)</f>
        <v>18.649999999999999</v>
      </c>
      <c r="H28" s="101">
        <f>TRUNC(F28*G28,2)</f>
        <v>3.73</v>
      </c>
    </row>
    <row r="29" spans="1:8" ht="12" thickBot="1">
      <c r="A29" s="103" t="str">
        <f ca="1">VLOOKUP(B29,'Insumos e Serviços'!$A:$F,3,0)</f>
        <v>Insumo</v>
      </c>
      <c r="B29" s="77" t="s">
        <v>810</v>
      </c>
      <c r="C29" s="102" t="str">
        <f ca="1">VLOOKUP(B29,'Insumos e Serviços'!$A:$F,2,0)</f>
        <v>SINAPI</v>
      </c>
      <c r="D29" s="103" t="str">
        <f ca="1">VLOOKUP(B29,'Insumos e Serviços'!$A:$F,4,0)</f>
        <v>LONA PLASTICA PRETA, E= 150 MICRA</v>
      </c>
      <c r="E29" s="102" t="str">
        <f ca="1">VLOOKUP(B29,'Insumos e Serviços'!$A:$F,5,0)</f>
        <v>m²</v>
      </c>
      <c r="F29" s="91">
        <v>1.1000000000000001</v>
      </c>
      <c r="G29" s="101">
        <f ca="1">VLOOKUP(B29,'Insumos e Serviços'!$A:$F,6,0)</f>
        <v>1.84</v>
      </c>
      <c r="H29" s="101">
        <f>TRUNC(F29*G29,2)</f>
        <v>2.02</v>
      </c>
    </row>
    <row r="30" spans="1:8" ht="12" thickTop="1">
      <c r="A30" s="79"/>
      <c r="B30" s="85"/>
      <c r="C30" s="85"/>
      <c r="D30" s="88"/>
      <c r="E30" s="85"/>
      <c r="F30" s="92"/>
      <c r="G30" s="94"/>
      <c r="H30" s="94"/>
    </row>
    <row r="31" spans="1:8">
      <c r="A31" s="75" t="s">
        <v>721</v>
      </c>
      <c r="B31" s="104" t="str">
        <f ca="1">VLOOKUP(A31,'Orçamento Sintético'!$A:$H,2,0)</f>
        <v xml:space="preserve"> MPDFT1581 </v>
      </c>
      <c r="C31" s="104" t="str">
        <f ca="1">VLOOKUP(A31,'Orçamento Sintético'!$A:$H,3,0)</f>
        <v>Próprio</v>
      </c>
      <c r="D31" s="105" t="str">
        <f ca="1">VLOOKUP(A31,'Orçamento Sintético'!$A:$H,4,0)</f>
        <v>Cópia da CPOS (02.03.030) - Proteção de superfícies com plástico bolha</v>
      </c>
      <c r="E31" s="104" t="str">
        <f ca="1">VLOOKUP(A31,'Orçamento Sintético'!$A:$H,5,0)</f>
        <v>m²</v>
      </c>
      <c r="F31" s="90"/>
      <c r="G31" s="76"/>
      <c r="H31" s="76">
        <f>SUM(H32:H33)</f>
        <v>2.42</v>
      </c>
    </row>
    <row r="32" spans="1:8">
      <c r="A32" s="103" t="str">
        <f ca="1">VLOOKUP(B32,'Insumos e Serviços'!$A:$F,3,0)</f>
        <v>Composição</v>
      </c>
      <c r="B32" s="77" t="s">
        <v>802</v>
      </c>
      <c r="C32" s="102" t="str">
        <f ca="1">VLOOKUP(B32,'Insumos e Serviços'!$A:$F,2,0)</f>
        <v>SINAPI</v>
      </c>
      <c r="D32" s="103" t="str">
        <f ca="1">VLOOKUP(B32,'Insumos e Serviços'!$A:$F,4,0)</f>
        <v>SERVENTE COM ENCARGOS COMPLEMENTARES</v>
      </c>
      <c r="E32" s="102" t="str">
        <f ca="1">VLOOKUP(B32,'Insumos e Serviços'!$A:$F,5,0)</f>
        <v>H</v>
      </c>
      <c r="F32" s="91">
        <v>0.1</v>
      </c>
      <c r="G32" s="101">
        <f ca="1">VLOOKUP(B32,'Insumos e Serviços'!$A:$F,6,0)</f>
        <v>18.649999999999999</v>
      </c>
      <c r="H32" s="101">
        <f>TRUNC(F32*G32,2)</f>
        <v>1.86</v>
      </c>
    </row>
    <row r="33" spans="1:8" ht="12" thickBot="1">
      <c r="A33" s="103" t="str">
        <f ca="1">VLOOKUP(B33,'Insumos e Serviços'!$A:$F,3,0)</f>
        <v>Insumo</v>
      </c>
      <c r="B33" s="77" t="s">
        <v>808</v>
      </c>
      <c r="C33" s="102" t="str">
        <f ca="1">VLOOKUP(B33,'Insumos e Serviços'!$A:$F,2,0)</f>
        <v>Próprio</v>
      </c>
      <c r="D33" s="103" t="str">
        <f ca="1">VLOOKUP(B33,'Insumos e Serviços'!$A:$F,4,0)</f>
        <v>Plástico bolha</v>
      </c>
      <c r="E33" s="102" t="str">
        <f ca="1">VLOOKUP(B33,'Insumos e Serviços'!$A:$F,5,0)</f>
        <v>m²</v>
      </c>
      <c r="F33" s="91">
        <v>1.1000000000000001</v>
      </c>
      <c r="G33" s="101">
        <f ca="1">VLOOKUP(B33,'Insumos e Serviços'!$A:$F,6,0)</f>
        <v>0.51</v>
      </c>
      <c r="H33" s="101">
        <f>TRUNC(F33*G33,2)</f>
        <v>0.56000000000000005</v>
      </c>
    </row>
    <row r="34" spans="1:8" ht="12" thickTop="1">
      <c r="A34" s="79"/>
      <c r="B34" s="85"/>
      <c r="C34" s="85"/>
      <c r="D34" s="88"/>
      <c r="E34" s="85"/>
      <c r="F34" s="92"/>
      <c r="G34" s="94"/>
      <c r="H34" s="94"/>
    </row>
    <row r="35" spans="1:8">
      <c r="A35" s="131" t="s">
        <v>579</v>
      </c>
      <c r="B35" s="132"/>
      <c r="C35" s="132"/>
      <c r="D35" s="131" t="s">
        <v>870</v>
      </c>
      <c r="E35" s="132"/>
      <c r="F35" s="133"/>
      <c r="G35" s="131"/>
      <c r="H35" s="134"/>
    </row>
    <row r="36" spans="1:8">
      <c r="A36" s="131" t="s">
        <v>580</v>
      </c>
      <c r="B36" s="132"/>
      <c r="C36" s="132"/>
      <c r="D36" s="131" t="s">
        <v>876</v>
      </c>
      <c r="E36" s="132"/>
      <c r="F36" s="133"/>
      <c r="G36" s="131"/>
      <c r="H36" s="134"/>
    </row>
    <row r="37" spans="1:8" ht="22.5">
      <c r="A37" s="75" t="s">
        <v>735</v>
      </c>
      <c r="B37" s="104" t="str">
        <f ca="1">VLOOKUP(A37,'Orçamento Sintético'!$A:$H,2,0)</f>
        <v xml:space="preserve"> MPDFT0888 </v>
      </c>
      <c r="C37" s="104" t="str">
        <f ca="1">VLOOKUP(A37,'Orçamento Sintético'!$A:$H,3,0)</f>
        <v>Próprio</v>
      </c>
      <c r="D37" s="105" t="str">
        <f ca="1">VLOOKUP(A37,'Orçamento Sintético'!$A:$H,4,0)</f>
        <v>Cópia da Iopes (010225) - Retirada de peças de granito - bancada, banca, balcão, prateleira</v>
      </c>
      <c r="E37" s="104" t="str">
        <f ca="1">VLOOKUP(A37,'Orçamento Sintético'!$A:$H,5,0)</f>
        <v>m²</v>
      </c>
      <c r="F37" s="90"/>
      <c r="G37" s="76"/>
      <c r="H37" s="76">
        <f>SUM(H38:H39)</f>
        <v>26.240000000000002</v>
      </c>
    </row>
    <row r="38" spans="1:8">
      <c r="A38" s="103" t="str">
        <f ca="1">VLOOKUP(B38,'Insumos e Serviços'!$A:$F,3,0)</f>
        <v>Composição</v>
      </c>
      <c r="B38" s="77" t="s">
        <v>814</v>
      </c>
      <c r="C38" s="102" t="str">
        <f ca="1">VLOOKUP(B38,'Insumos e Serviços'!$A:$F,2,0)</f>
        <v>SINAPI</v>
      </c>
      <c r="D38" s="103" t="str">
        <f ca="1">VLOOKUP(B38,'Insumos e Serviços'!$A:$F,4,0)</f>
        <v>PEDREIRO COM ENCARGOS COMPLEMENTARES</v>
      </c>
      <c r="E38" s="102" t="str">
        <f ca="1">VLOOKUP(B38,'Insumos e Serviços'!$A:$F,5,0)</f>
        <v>H</v>
      </c>
      <c r="F38" s="91">
        <v>0.6</v>
      </c>
      <c r="G38" s="101">
        <f ca="1">VLOOKUP(B38,'Insumos e Serviços'!$A:$F,6,0)</f>
        <v>25.09</v>
      </c>
      <c r="H38" s="101">
        <f>TRUNC(F38*G38,2)</f>
        <v>15.05</v>
      </c>
    </row>
    <row r="39" spans="1:8" ht="12" thickBot="1">
      <c r="A39" s="103" t="str">
        <f ca="1">VLOOKUP(B39,'Insumos e Serviços'!$A:$F,3,0)</f>
        <v>Composição</v>
      </c>
      <c r="B39" s="77" t="s">
        <v>802</v>
      </c>
      <c r="C39" s="102" t="str">
        <f ca="1">VLOOKUP(B39,'Insumos e Serviços'!$A:$F,2,0)</f>
        <v>SINAPI</v>
      </c>
      <c r="D39" s="103" t="str">
        <f ca="1">VLOOKUP(B39,'Insumos e Serviços'!$A:$F,4,0)</f>
        <v>SERVENTE COM ENCARGOS COMPLEMENTARES</v>
      </c>
      <c r="E39" s="102" t="str">
        <f ca="1">VLOOKUP(B39,'Insumos e Serviços'!$A:$F,5,0)</f>
        <v>H</v>
      </c>
      <c r="F39" s="91">
        <v>0.6</v>
      </c>
      <c r="G39" s="101">
        <f ca="1">VLOOKUP(B39,'Insumos e Serviços'!$A:$F,6,0)</f>
        <v>18.649999999999999</v>
      </c>
      <c r="H39" s="101">
        <f>TRUNC(F39*G39,2)</f>
        <v>11.19</v>
      </c>
    </row>
    <row r="40" spans="1:8" ht="12" thickTop="1">
      <c r="A40" s="79"/>
      <c r="B40" s="85"/>
      <c r="C40" s="85"/>
      <c r="D40" s="88"/>
      <c r="E40" s="85"/>
      <c r="F40" s="92"/>
      <c r="G40" s="94"/>
      <c r="H40" s="94"/>
    </row>
    <row r="41" spans="1:8">
      <c r="A41" s="75" t="s">
        <v>740</v>
      </c>
      <c r="B41" s="104" t="str">
        <f ca="1">VLOOKUP(A41,'Orçamento Sintético'!$A:$H,2,0)</f>
        <v xml:space="preserve"> MPDFT0903 </v>
      </c>
      <c r="C41" s="104" t="str">
        <f ca="1">VLOOKUP(A41,'Orçamento Sintético'!$A:$H,3,0)</f>
        <v>Próprio</v>
      </c>
      <c r="D41" s="105" t="str">
        <f ca="1">VLOOKUP(A41,'Orçamento Sintético'!$A:$H,4,0)</f>
        <v>Copia da SBC (022441) - REMOÇÃO DE DIVISÓRIAS SANITÁRIA DE MADEIRA</v>
      </c>
      <c r="E41" s="104" t="str">
        <f ca="1">VLOOKUP(A41,'Orçamento Sintético'!$A:$H,5,0)</f>
        <v>m²</v>
      </c>
      <c r="F41" s="90"/>
      <c r="G41" s="76"/>
      <c r="H41" s="76">
        <f>SUM(H42:H43)</f>
        <v>13.23</v>
      </c>
    </row>
    <row r="42" spans="1:8">
      <c r="A42" s="103" t="str">
        <f ca="1">VLOOKUP(B42,'Insumos e Serviços'!$A:$F,3,0)</f>
        <v>Composição</v>
      </c>
      <c r="B42" s="77" t="s">
        <v>814</v>
      </c>
      <c r="C42" s="102" t="str">
        <f ca="1">VLOOKUP(B42,'Insumos e Serviços'!$A:$F,2,0)</f>
        <v>SINAPI</v>
      </c>
      <c r="D42" s="103" t="str">
        <f ca="1">VLOOKUP(B42,'Insumos e Serviços'!$A:$F,4,0)</f>
        <v>PEDREIRO COM ENCARGOS COMPLEMENTARES</v>
      </c>
      <c r="E42" s="102" t="str">
        <f ca="1">VLOOKUP(B42,'Insumos e Serviços'!$A:$F,5,0)</f>
        <v>H</v>
      </c>
      <c r="F42" s="91">
        <v>0.21199999999999999</v>
      </c>
      <c r="G42" s="101">
        <f ca="1">VLOOKUP(B42,'Insumos e Serviços'!$A:$F,6,0)</f>
        <v>25.09</v>
      </c>
      <c r="H42" s="101">
        <f>TRUNC(F42*G42,2)</f>
        <v>5.31</v>
      </c>
    </row>
    <row r="43" spans="1:8" ht="12" thickBot="1">
      <c r="A43" s="103" t="str">
        <f ca="1">VLOOKUP(B43,'Insumos e Serviços'!$A:$F,3,0)</f>
        <v>Composição</v>
      </c>
      <c r="B43" s="77" t="s">
        <v>802</v>
      </c>
      <c r="C43" s="102" t="str">
        <f ca="1">VLOOKUP(B43,'Insumos e Serviços'!$A:$F,2,0)</f>
        <v>SINAPI</v>
      </c>
      <c r="D43" s="103" t="str">
        <f ca="1">VLOOKUP(B43,'Insumos e Serviços'!$A:$F,4,0)</f>
        <v>SERVENTE COM ENCARGOS COMPLEMENTARES</v>
      </c>
      <c r="E43" s="102" t="str">
        <f ca="1">VLOOKUP(B43,'Insumos e Serviços'!$A:$F,5,0)</f>
        <v>H</v>
      </c>
      <c r="F43" s="91">
        <v>0.42499999999999999</v>
      </c>
      <c r="G43" s="101">
        <f ca="1">VLOOKUP(B43,'Insumos e Serviços'!$A:$F,6,0)</f>
        <v>18.649999999999999</v>
      </c>
      <c r="H43" s="101">
        <f>TRUNC(F43*G43,2)</f>
        <v>7.92</v>
      </c>
    </row>
    <row r="44" spans="1:8" ht="12" thickTop="1">
      <c r="A44" s="79"/>
      <c r="B44" s="85"/>
      <c r="C44" s="85"/>
      <c r="D44" s="88"/>
      <c r="E44" s="85"/>
      <c r="F44" s="92"/>
      <c r="G44" s="94"/>
      <c r="H44" s="94"/>
    </row>
    <row r="45" spans="1:8" ht="22.5">
      <c r="A45" s="75" t="s">
        <v>741</v>
      </c>
      <c r="B45" s="104" t="str">
        <f ca="1">VLOOKUP(A45,'Orçamento Sintético'!$A:$H,2,0)</f>
        <v xml:space="preserve"> MPDFT0784 </v>
      </c>
      <c r="C45" s="104" t="str">
        <f ca="1">VLOOKUP(A45,'Orçamento Sintético'!$A:$H,3,0)</f>
        <v>Próprio</v>
      </c>
      <c r="D45" s="105" t="str">
        <f ca="1">VLOOKUP(A45,'Orçamento Sintético'!$A:$H,4,0)</f>
        <v>Copia da SINAPI (100717) - Retirada de laminado melamínico e lixamento manual de superfície</v>
      </c>
      <c r="E45" s="104" t="str">
        <f ca="1">VLOOKUP(A45,'Orçamento Sintético'!$A:$H,5,0)</f>
        <v>m²</v>
      </c>
      <c r="F45" s="90"/>
      <c r="G45" s="76"/>
      <c r="H45" s="76">
        <f>SUM(H46:H47)</f>
        <v>8.98</v>
      </c>
    </row>
    <row r="46" spans="1:8">
      <c r="A46" s="103" t="str">
        <f ca="1">VLOOKUP(B46,'Insumos e Serviços'!$A:$F,3,0)</f>
        <v>Composição</v>
      </c>
      <c r="B46" s="77" t="s">
        <v>828</v>
      </c>
      <c r="C46" s="102" t="str">
        <f ca="1">VLOOKUP(B46,'Insumos e Serviços'!$A:$F,2,0)</f>
        <v>SINAPI</v>
      </c>
      <c r="D46" s="103" t="str">
        <f ca="1">VLOOKUP(B46,'Insumos e Serviços'!$A:$F,4,0)</f>
        <v>PINTOR COM ENCARGOS COMPLEMENTARES</v>
      </c>
      <c r="E46" s="102" t="str">
        <f ca="1">VLOOKUP(B46,'Insumos e Serviços'!$A:$F,5,0)</f>
        <v>H</v>
      </c>
      <c r="F46" s="91">
        <v>0.29859999999999998</v>
      </c>
      <c r="G46" s="101">
        <f ca="1">VLOOKUP(B46,'Insumos e Serviços'!$A:$F,6,0)</f>
        <v>26.15</v>
      </c>
      <c r="H46" s="101">
        <f>TRUNC(F46*G46,2)</f>
        <v>7.8</v>
      </c>
    </row>
    <row r="47" spans="1:8" ht="12" thickBot="1">
      <c r="A47" s="103" t="str">
        <f ca="1">VLOOKUP(B47,'Insumos e Serviços'!$A:$F,3,0)</f>
        <v>Insumo</v>
      </c>
      <c r="B47" s="77" t="s">
        <v>130</v>
      </c>
      <c r="C47" s="102" t="str">
        <f ca="1">VLOOKUP(B47,'Insumos e Serviços'!$A:$F,2,0)</f>
        <v>SINAPI</v>
      </c>
      <c r="D47" s="103" t="str">
        <f ca="1">VLOOKUP(B47,'Insumos e Serviços'!$A:$F,4,0)</f>
        <v>LIXA EM FOLHA PARA FERRO, NUMERO 150</v>
      </c>
      <c r="E47" s="102" t="str">
        <f ca="1">VLOOKUP(B47,'Insumos e Serviços'!$A:$F,5,0)</f>
        <v>UN</v>
      </c>
      <c r="F47" s="91">
        <v>0.3</v>
      </c>
      <c r="G47" s="101">
        <f ca="1">VLOOKUP(B47,'Insumos e Serviços'!$A:$F,6,0)</f>
        <v>3.94</v>
      </c>
      <c r="H47" s="101">
        <f>TRUNC(F47*G47,2)</f>
        <v>1.18</v>
      </c>
    </row>
    <row r="48" spans="1:8" ht="12" thickTop="1">
      <c r="A48" s="79"/>
      <c r="B48" s="85"/>
      <c r="C48" s="85"/>
      <c r="D48" s="88"/>
      <c r="E48" s="85"/>
      <c r="F48" s="92"/>
      <c r="G48" s="94"/>
      <c r="H48" s="94"/>
    </row>
    <row r="49" spans="1:8">
      <c r="A49" s="75" t="s">
        <v>743</v>
      </c>
      <c r="B49" s="104" t="str">
        <f ca="1">VLOOKUP(A49,'Orçamento Sintético'!$A:$H,2,0)</f>
        <v xml:space="preserve"> MPDFT1103 </v>
      </c>
      <c r="C49" s="104" t="str">
        <f ca="1">VLOOKUP(A49,'Orçamento Sintético'!$A:$H,3,0)</f>
        <v>Próprio</v>
      </c>
      <c r="D49" s="105" t="str">
        <f ca="1">VLOOKUP(A49,'Orçamento Sintético'!$A:$H,4,0)</f>
        <v>Copia da ORSE (12345) - Remoção e reassentamento de Porta automática de vidro</v>
      </c>
      <c r="E49" s="104" t="str">
        <f ca="1">VLOOKUP(A49,'Orçamento Sintético'!$A:$H,5,0)</f>
        <v>m²</v>
      </c>
      <c r="F49" s="90"/>
      <c r="G49" s="76"/>
      <c r="H49" s="76">
        <f>SUM(H50:H51)</f>
        <v>41.82</v>
      </c>
    </row>
    <row r="50" spans="1:8">
      <c r="A50" s="103" t="str">
        <f ca="1">VLOOKUP(B50,'Insumos e Serviços'!$A:$F,3,0)</f>
        <v>Composição</v>
      </c>
      <c r="B50" s="77" t="s">
        <v>802</v>
      </c>
      <c r="C50" s="102" t="str">
        <f ca="1">VLOOKUP(B50,'Insumos e Serviços'!$A:$F,2,0)</f>
        <v>SINAPI</v>
      </c>
      <c r="D50" s="103" t="str">
        <f ca="1">VLOOKUP(B50,'Insumos e Serviços'!$A:$F,4,0)</f>
        <v>SERVENTE COM ENCARGOS COMPLEMENTARES</v>
      </c>
      <c r="E50" s="102" t="str">
        <f ca="1">VLOOKUP(B50,'Insumos e Serviços'!$A:$F,5,0)</f>
        <v>H</v>
      </c>
      <c r="F50" s="91">
        <v>1</v>
      </c>
      <c r="G50" s="101">
        <f ca="1">VLOOKUP(B50,'Insumos e Serviços'!$A:$F,6,0)</f>
        <v>18.649999999999999</v>
      </c>
      <c r="H50" s="101">
        <f>TRUNC(F50*G50,2)</f>
        <v>18.649999999999999</v>
      </c>
    </row>
    <row r="51" spans="1:8" ht="12" thickBot="1">
      <c r="A51" s="103" t="str">
        <f ca="1">VLOOKUP(B51,'Insumos e Serviços'!$A:$F,3,0)</f>
        <v>Composição</v>
      </c>
      <c r="B51" s="77" t="s">
        <v>821</v>
      </c>
      <c r="C51" s="102" t="str">
        <f ca="1">VLOOKUP(B51,'Insumos e Serviços'!$A:$F,2,0)</f>
        <v>SINAPI</v>
      </c>
      <c r="D51" s="103" t="str">
        <f ca="1">VLOOKUP(B51,'Insumos e Serviços'!$A:$F,4,0)</f>
        <v>VIDRACEIRO COM ENCARGOS COMPLEMENTARES</v>
      </c>
      <c r="E51" s="102" t="str">
        <f ca="1">VLOOKUP(B51,'Insumos e Serviços'!$A:$F,5,0)</f>
        <v>H</v>
      </c>
      <c r="F51" s="91">
        <v>1</v>
      </c>
      <c r="G51" s="101">
        <f ca="1">VLOOKUP(B51,'Insumos e Serviços'!$A:$F,6,0)</f>
        <v>23.17</v>
      </c>
      <c r="H51" s="101">
        <f>TRUNC(F51*G51,2)</f>
        <v>23.17</v>
      </c>
    </row>
    <row r="52" spans="1:8" ht="12" thickTop="1">
      <c r="A52" s="79"/>
      <c r="B52" s="85"/>
      <c r="C52" s="85"/>
      <c r="D52" s="88"/>
      <c r="E52" s="85"/>
      <c r="F52" s="92"/>
      <c r="G52" s="94"/>
      <c r="H52" s="94"/>
    </row>
    <row r="53" spans="1:8">
      <c r="A53" s="75" t="s">
        <v>744</v>
      </c>
      <c r="B53" s="104" t="str">
        <f ca="1">VLOOKUP(A53,'Orçamento Sintético'!$A:$H,2,0)</f>
        <v xml:space="preserve"> MPDFT0509 </v>
      </c>
      <c r="C53" s="104" t="str">
        <f ca="1">VLOOKUP(A53,'Orçamento Sintético'!$A:$H,3,0)</f>
        <v>Próprio</v>
      </c>
      <c r="D53" s="105" t="str">
        <f ca="1">VLOOKUP(A53,'Orçamento Sintético'!$A:$H,4,0)</f>
        <v>Transporte de material – bota-fora, D.M.T = 60,0 km - carga manual</v>
      </c>
      <c r="E53" s="104" t="str">
        <f ca="1">VLOOKUP(A53,'Orçamento Sintético'!$A:$H,5,0)</f>
        <v>m³</v>
      </c>
      <c r="F53" s="90"/>
      <c r="G53" s="76"/>
      <c r="H53" s="76">
        <f>SUM(H54:H56)</f>
        <v>134.28</v>
      </c>
    </row>
    <row r="54" spans="1:8" ht="22.5">
      <c r="A54" s="103" t="str">
        <f ca="1">VLOOKUP(B54,'Insumos e Serviços'!$A:$F,3,0)</f>
        <v>Composição</v>
      </c>
      <c r="B54" s="77" t="s">
        <v>823</v>
      </c>
      <c r="C54" s="102" t="str">
        <f ca="1">VLOOKUP(B54,'Insumos e Serviços'!$A:$F,2,0)</f>
        <v>SINAPI</v>
      </c>
      <c r="D54" s="103" t="str">
        <f ca="1">VLOOKUP(B54,'Insumos e Serviços'!$A:$F,4,0)</f>
        <v>TRANSPORTE COM CAMINHÃO BASCULANTE DE 6 M³, EM VIA URBANA PAVIMENTADA, ADICIONAL PARA DMT EXCEDENTE A 30 KM (UNIDADE: M3XKM). AF_07/2020</v>
      </c>
      <c r="E54" s="102" t="str">
        <f ca="1">VLOOKUP(B54,'Insumos e Serviços'!$A:$F,5,0)</f>
        <v>M3XKM</v>
      </c>
      <c r="F54" s="91">
        <v>30</v>
      </c>
      <c r="G54" s="101">
        <f ca="1">VLOOKUP(B54,'Insumos e Serviços'!$A:$F,6,0)</f>
        <v>1.06</v>
      </c>
      <c r="H54" s="101">
        <f>TRUNC(F54*G54,2)</f>
        <v>31.8</v>
      </c>
    </row>
    <row r="55" spans="1:8">
      <c r="A55" s="103" t="str">
        <f ca="1">VLOOKUP(B55,'Insumos e Serviços'!$A:$F,3,0)</f>
        <v>Composição</v>
      </c>
      <c r="B55" s="77" t="s">
        <v>802</v>
      </c>
      <c r="C55" s="102" t="str">
        <f ca="1">VLOOKUP(B55,'Insumos e Serviços'!$A:$F,2,0)</f>
        <v>SINAPI</v>
      </c>
      <c r="D55" s="103" t="str">
        <f ca="1">VLOOKUP(B55,'Insumos e Serviços'!$A:$F,4,0)</f>
        <v>SERVENTE COM ENCARGOS COMPLEMENTARES</v>
      </c>
      <c r="E55" s="102" t="str">
        <f ca="1">VLOOKUP(B55,'Insumos e Serviços'!$A:$F,5,0)</f>
        <v>H</v>
      </c>
      <c r="F55" s="91">
        <v>1.2</v>
      </c>
      <c r="G55" s="101">
        <f ca="1">VLOOKUP(B55,'Insumos e Serviços'!$A:$F,6,0)</f>
        <v>18.649999999999999</v>
      </c>
      <c r="H55" s="101">
        <f>TRUNC(F55*G55,2)</f>
        <v>22.38</v>
      </c>
    </row>
    <row r="56" spans="1:8" ht="23.25" thickBot="1">
      <c r="A56" s="103" t="str">
        <f ca="1">VLOOKUP(B56,'Insumos e Serviços'!$A:$F,3,0)</f>
        <v>Composição</v>
      </c>
      <c r="B56" s="77" t="s">
        <v>826</v>
      </c>
      <c r="C56" s="102" t="str">
        <f ca="1">VLOOKUP(B56,'Insumos e Serviços'!$A:$F,2,0)</f>
        <v>SINAPI</v>
      </c>
      <c r="D56" s="103" t="str">
        <f ca="1">VLOOKUP(B56,'Insumos e Serviços'!$A:$F,4,0)</f>
        <v>TRANSPORTE COM CAMINHÃO BASCULANTE DE 6 M³, EM VIA URBANA PAVIMENTADA, DMT ATÉ 30 KM (UNIDADE: M3XKM). AF_07/2020</v>
      </c>
      <c r="E56" s="102" t="str">
        <f ca="1">VLOOKUP(B56,'Insumos e Serviços'!$A:$F,5,0)</f>
        <v>M3XKM</v>
      </c>
      <c r="F56" s="91">
        <v>30</v>
      </c>
      <c r="G56" s="101">
        <f ca="1">VLOOKUP(B56,'Insumos e Serviços'!$A:$F,6,0)</f>
        <v>2.67</v>
      </c>
      <c r="H56" s="101">
        <f>TRUNC(F56*G56,2)</f>
        <v>80.099999999999994</v>
      </c>
    </row>
    <row r="57" spans="1:8" ht="12" thickTop="1">
      <c r="A57" s="79"/>
      <c r="B57" s="85"/>
      <c r="C57" s="85"/>
      <c r="D57" s="88"/>
      <c r="E57" s="85"/>
      <c r="F57" s="92"/>
      <c r="G57" s="94"/>
      <c r="H57" s="94"/>
    </row>
    <row r="58" spans="1:8">
      <c r="A58" s="72" t="s">
        <v>557</v>
      </c>
      <c r="B58" s="84"/>
      <c r="C58" s="84"/>
      <c r="D58" s="86" t="s">
        <v>587</v>
      </c>
      <c r="E58" s="84"/>
      <c r="F58" s="89"/>
      <c r="G58" s="73"/>
      <c r="H58" s="74"/>
    </row>
    <row r="59" spans="1:8">
      <c r="A59" s="131" t="s">
        <v>750</v>
      </c>
      <c r="B59" s="132"/>
      <c r="C59" s="132"/>
      <c r="D59" s="131" t="s">
        <v>751</v>
      </c>
      <c r="E59" s="132"/>
      <c r="F59" s="133"/>
      <c r="G59" s="131"/>
      <c r="H59" s="134"/>
    </row>
    <row r="60" spans="1:8">
      <c r="A60" s="131" t="s">
        <v>752</v>
      </c>
      <c r="B60" s="132"/>
      <c r="C60" s="132"/>
      <c r="D60" s="131" t="s">
        <v>896</v>
      </c>
      <c r="E60" s="132"/>
      <c r="F60" s="133"/>
      <c r="G60" s="131"/>
      <c r="H60" s="134"/>
    </row>
    <row r="61" spans="1:8">
      <c r="A61" s="131" t="s">
        <v>897</v>
      </c>
      <c r="B61" s="132"/>
      <c r="C61" s="132"/>
      <c r="D61" s="131" t="s">
        <v>898</v>
      </c>
      <c r="E61" s="132"/>
      <c r="F61" s="133"/>
      <c r="G61" s="131"/>
      <c r="H61" s="134"/>
    </row>
    <row r="62" spans="1:8" ht="22.5">
      <c r="A62" s="75" t="s">
        <v>899</v>
      </c>
      <c r="B62" s="104" t="str">
        <f ca="1">VLOOKUP(A62,'Orçamento Sintético'!$A:$H,2,0)</f>
        <v xml:space="preserve"> MPDFT1618 </v>
      </c>
      <c r="C62" s="104" t="str">
        <f ca="1">VLOOKUP(A62,'Orçamento Sintético'!$A:$H,3,0)</f>
        <v>Próprio</v>
      </c>
      <c r="D62" s="105" t="str">
        <f ca="1">VLOOKUP(A62,'Orçamento Sintético'!$A:$H,4,0)</f>
        <v>Cópia da SETOP (PIS-SOC-005) - Sóculo com enchimento em tijolos maciços, altura até 15cm, inclusive acabamento final em argamassa, esp. 20mm, aplicação manual</v>
      </c>
      <c r="E62" s="104" t="str">
        <f ca="1">VLOOKUP(A62,'Orçamento Sintético'!$A:$H,5,0)</f>
        <v>m²</v>
      </c>
      <c r="F62" s="90"/>
      <c r="G62" s="76"/>
      <c r="H62" s="76">
        <f>SUM(H63:H66)</f>
        <v>106.82</v>
      </c>
    </row>
    <row r="63" spans="1:8">
      <c r="A63" s="103" t="str">
        <f ca="1">VLOOKUP(B63,'Insumos e Serviços'!$A:$F,3,0)</f>
        <v>Composição</v>
      </c>
      <c r="B63" s="77" t="s">
        <v>814</v>
      </c>
      <c r="C63" s="102" t="str">
        <f ca="1">VLOOKUP(B63,'Insumos e Serviços'!$A:$F,2,0)</f>
        <v>SINAPI</v>
      </c>
      <c r="D63" s="103" t="str">
        <f ca="1">VLOOKUP(B63,'Insumos e Serviços'!$A:$F,4,0)</f>
        <v>PEDREIRO COM ENCARGOS COMPLEMENTARES</v>
      </c>
      <c r="E63" s="102" t="str">
        <f ca="1">VLOOKUP(B63,'Insumos e Serviços'!$A:$F,5,0)</f>
        <v>H</v>
      </c>
      <c r="F63" s="91">
        <v>1.2</v>
      </c>
      <c r="G63" s="101">
        <f ca="1">VLOOKUP(B63,'Insumos e Serviços'!$A:$F,6,0)</f>
        <v>25.09</v>
      </c>
      <c r="H63" s="101">
        <f>TRUNC(F63*G63,2)</f>
        <v>30.1</v>
      </c>
    </row>
    <row r="64" spans="1:8">
      <c r="A64" s="103" t="str">
        <f ca="1">VLOOKUP(B64,'Insumos e Serviços'!$A:$F,3,0)</f>
        <v>Composição</v>
      </c>
      <c r="B64" s="77" t="s">
        <v>802</v>
      </c>
      <c r="C64" s="102" t="str">
        <f ca="1">VLOOKUP(B64,'Insumos e Serviços'!$A:$F,2,0)</f>
        <v>SINAPI</v>
      </c>
      <c r="D64" s="103" t="str">
        <f ca="1">VLOOKUP(B64,'Insumos e Serviços'!$A:$F,4,0)</f>
        <v>SERVENTE COM ENCARGOS COMPLEMENTARES</v>
      </c>
      <c r="E64" s="102" t="str">
        <f ca="1">VLOOKUP(B64,'Insumos e Serviços'!$A:$F,5,0)</f>
        <v>H</v>
      </c>
      <c r="F64" s="91">
        <v>0.6</v>
      </c>
      <c r="G64" s="101">
        <f ca="1">VLOOKUP(B64,'Insumos e Serviços'!$A:$F,6,0)</f>
        <v>18.649999999999999</v>
      </c>
      <c r="H64" s="101">
        <f>TRUNC(F64*G64,2)</f>
        <v>11.19</v>
      </c>
    </row>
    <row r="65" spans="1:8" ht="33.75">
      <c r="A65" s="103" t="str">
        <f ca="1">VLOOKUP(B65,'Insumos e Serviços'!$A:$F,3,0)</f>
        <v>Composição</v>
      </c>
      <c r="B65" s="77" t="s">
        <v>216</v>
      </c>
      <c r="C65" s="102" t="str">
        <f ca="1">VLOOKUP(B65,'Insumos e Serviços'!$A:$F,2,0)</f>
        <v>SINAPI</v>
      </c>
      <c r="D65" s="103" t="str">
        <f ca="1">VLOOKUP(B65,'Insumos e Serviços'!$A:$F,4,0)</f>
        <v>ARGAMASSA TRAÇO 1:1:6 (EM VOLUME DE CIMENTO, CAL E AREIA MÉDIA ÚMIDA) PARA EMBOÇO/MASSA ÚNICA/ASSENTAMENTO DE ALVENARIA DE VEDAÇÃO, PREPARO MECÂNICO COM BETONEIRA 400 L. AF_08/2019</v>
      </c>
      <c r="E65" s="102" t="str">
        <f ca="1">VLOOKUP(B65,'Insumos e Serviços'!$A:$F,5,0)</f>
        <v>m³</v>
      </c>
      <c r="F65" s="91">
        <v>0.02</v>
      </c>
      <c r="G65" s="101">
        <f ca="1">VLOOKUP(B65,'Insumos e Serviços'!$A:$F,6,0)</f>
        <v>578.54999999999995</v>
      </c>
      <c r="H65" s="101">
        <f>TRUNC(F65*G65,2)</f>
        <v>11.57</v>
      </c>
    </row>
    <row r="66" spans="1:8" ht="12" thickBot="1">
      <c r="A66" s="103" t="str">
        <f ca="1">VLOOKUP(B66,'Insumos e Serviços'!$A:$F,3,0)</f>
        <v>Insumo</v>
      </c>
      <c r="B66" s="77" t="s">
        <v>168</v>
      </c>
      <c r="C66" s="102" t="str">
        <f ca="1">VLOOKUP(B66,'Insumos e Serviços'!$A:$F,2,0)</f>
        <v>SINAPI</v>
      </c>
      <c r="D66" s="103" t="str">
        <f ca="1">VLOOKUP(B66,'Insumos e Serviços'!$A:$F,4,0)</f>
        <v>TIJOLO CERAMICO MACICO COMUM *5 X 10 X 20* CM (L X A X C)</v>
      </c>
      <c r="E66" s="102" t="str">
        <f ca="1">VLOOKUP(B66,'Insumos e Serviços'!$A:$F,5,0)</f>
        <v>UN</v>
      </c>
      <c r="F66" s="91">
        <v>76</v>
      </c>
      <c r="G66" s="101">
        <f ca="1">VLOOKUP(B66,'Insumos e Serviços'!$A:$F,6,0)</f>
        <v>0.71</v>
      </c>
      <c r="H66" s="101">
        <f>TRUNC(F66*G66,2)</f>
        <v>53.96</v>
      </c>
    </row>
    <row r="67" spans="1:8" ht="12" thickTop="1">
      <c r="A67" s="79"/>
      <c r="B67" s="85"/>
      <c r="C67" s="85"/>
      <c r="D67" s="88"/>
      <c r="E67" s="85"/>
      <c r="F67" s="92"/>
      <c r="G67" s="94"/>
      <c r="H67" s="94"/>
    </row>
    <row r="68" spans="1:8">
      <c r="A68" s="131" t="s">
        <v>757</v>
      </c>
      <c r="B68" s="132"/>
      <c r="C68" s="132"/>
      <c r="D68" s="131" t="s">
        <v>906</v>
      </c>
      <c r="E68" s="132"/>
      <c r="F68" s="133"/>
      <c r="G68" s="131"/>
      <c r="H68" s="134"/>
    </row>
    <row r="69" spans="1:8" ht="33.75">
      <c r="A69" s="75" t="s">
        <v>758</v>
      </c>
      <c r="B69" s="104" t="str">
        <f ca="1">VLOOKUP(A69,'Orçamento Sintético'!$A:$H,2,0)</f>
        <v xml:space="preserve"> MPDFT0119 </v>
      </c>
      <c r="C69" s="104" t="str">
        <f ca="1">VLOOKUP(A69,'Orçamento Sintético'!$A:$H,3,0)</f>
        <v>Próprio</v>
      </c>
      <c r="D69" s="105" t="str">
        <f ca="1">VLOOKUP(A69,'Orçamento Sintético'!$A:$H,4,0)</f>
        <v>Divisória sanitários e vestiários em laminado estrutural TS (maciço), branco, com e = 10 mm, dupla face decorativa texturizada, modelo Alcoplac Normatizado, fab. Neocom incluindo portas e conjunto de ferragens</v>
      </c>
      <c r="E69" s="104" t="str">
        <f ca="1">VLOOKUP(A69,'Orçamento Sintético'!$A:$H,5,0)</f>
        <v>m²</v>
      </c>
      <c r="F69" s="90"/>
      <c r="G69" s="76"/>
      <c r="H69" s="76">
        <f>SUM(H70)</f>
        <v>1265.1099999999999</v>
      </c>
    </row>
    <row r="70" spans="1:8" ht="34.5" thickBot="1">
      <c r="A70" s="103" t="str">
        <f ca="1">VLOOKUP(B70,'Insumos e Serviços'!$A:$F,3,0)</f>
        <v>Insumo</v>
      </c>
      <c r="B70" s="77" t="s">
        <v>4</v>
      </c>
      <c r="C70" s="102" t="str">
        <f ca="1">VLOOKUP(B70,'Insumos e Serviços'!$A:$F,2,0)</f>
        <v>Próprio</v>
      </c>
      <c r="D70" s="103" t="str">
        <f ca="1">VLOOKUP(B70,'Insumos e Serviços'!$A:$F,4,0)</f>
        <v>Divisória sanitários e vestiários em laminado estrutural TS (maciço), branco, com e=10 mm, dupla face decorativa texturizada, modelo Alcoplac Normatizado, fab. Neocom, incluindo portas e conjunto de ferragens</v>
      </c>
      <c r="E70" s="102" t="str">
        <f ca="1">VLOOKUP(B70,'Insumos e Serviços'!$A:$F,5,0)</f>
        <v>m²</v>
      </c>
      <c r="F70" s="91">
        <v>1</v>
      </c>
      <c r="G70" s="101">
        <f ca="1">VLOOKUP(B70,'Insumos e Serviços'!$A:$F,6,0)</f>
        <v>1265.1099999999999</v>
      </c>
      <c r="H70" s="101">
        <f>TRUNC(F70*G70,2)</f>
        <v>1265.1099999999999</v>
      </c>
    </row>
    <row r="71" spans="1:8" ht="12" thickTop="1">
      <c r="A71" s="79"/>
      <c r="B71" s="85"/>
      <c r="C71" s="85"/>
      <c r="D71" s="88"/>
      <c r="E71" s="85"/>
      <c r="F71" s="92"/>
      <c r="G71" s="94"/>
      <c r="H71" s="94"/>
    </row>
    <row r="72" spans="1:8" ht="22.5">
      <c r="A72" s="75" t="s">
        <v>3</v>
      </c>
      <c r="B72" s="104" t="str">
        <f ca="1">VLOOKUP(A72,'Orçamento Sintético'!$A:$H,2,0)</f>
        <v xml:space="preserve"> MPDFT0911 </v>
      </c>
      <c r="C72" s="104" t="str">
        <f ca="1">VLOOKUP(A72,'Orçamento Sintético'!$A:$H,3,0)</f>
        <v>Próprio</v>
      </c>
      <c r="D72" s="105" t="str">
        <f ca="1">VLOOKUP(A72,'Orçamento Sintético'!$A:$H,4,0)</f>
        <v>Copia da ORSE (1777) - Porta objetos em laminado melamínico (0,15 x 0,4 m), cor Polar L190, linha Alcoplac Normatizado, Fab. Neocom</v>
      </c>
      <c r="E72" s="104" t="str">
        <f ca="1">VLOOKUP(A72,'Orçamento Sintético'!$A:$H,5,0)</f>
        <v>un</v>
      </c>
      <c r="F72" s="90"/>
      <c r="G72" s="76"/>
      <c r="H72" s="76">
        <f>SUM(H73:H75)</f>
        <v>408.08000000000004</v>
      </c>
    </row>
    <row r="73" spans="1:8">
      <c r="A73" s="103" t="str">
        <f ca="1">VLOOKUP(B73,'Insumos e Serviços'!$A:$F,3,0)</f>
        <v>Composição</v>
      </c>
      <c r="B73" s="77" t="s">
        <v>212</v>
      </c>
      <c r="C73" s="102" t="str">
        <f ca="1">VLOOKUP(B73,'Insumos e Serviços'!$A:$F,2,0)</f>
        <v>SINAPI</v>
      </c>
      <c r="D73" s="103" t="str">
        <f ca="1">VLOOKUP(B73,'Insumos e Serviços'!$A:$F,4,0)</f>
        <v>CARPINTEIRO DE FORMAS COM ENCARGOS COMPLEMENTARES</v>
      </c>
      <c r="E73" s="102" t="str">
        <f ca="1">VLOOKUP(B73,'Insumos e Serviços'!$A:$F,5,0)</f>
        <v>H</v>
      </c>
      <c r="F73" s="91">
        <v>0.13339999999999999</v>
      </c>
      <c r="G73" s="101">
        <f ca="1">VLOOKUP(B73,'Insumos e Serviços'!$A:$F,6,0)</f>
        <v>24.83</v>
      </c>
      <c r="H73" s="101">
        <f>TRUNC(F73*G73,2)</f>
        <v>3.31</v>
      </c>
    </row>
    <row r="74" spans="1:8">
      <c r="A74" s="103" t="str">
        <f ca="1">VLOOKUP(B74,'Insumos e Serviços'!$A:$F,3,0)</f>
        <v>Composição</v>
      </c>
      <c r="B74" s="77" t="s">
        <v>802</v>
      </c>
      <c r="C74" s="102" t="str">
        <f ca="1">VLOOKUP(B74,'Insumos e Serviços'!$A:$F,2,0)</f>
        <v>SINAPI</v>
      </c>
      <c r="D74" s="103" t="str">
        <f ca="1">VLOOKUP(B74,'Insumos e Serviços'!$A:$F,4,0)</f>
        <v>SERVENTE COM ENCARGOS COMPLEMENTARES</v>
      </c>
      <c r="E74" s="102" t="str">
        <f ca="1">VLOOKUP(B74,'Insumos e Serviços'!$A:$F,5,0)</f>
        <v>H</v>
      </c>
      <c r="F74" s="91">
        <v>0.13339999999999999</v>
      </c>
      <c r="G74" s="101">
        <f ca="1">VLOOKUP(B74,'Insumos e Serviços'!$A:$F,6,0)</f>
        <v>18.649999999999999</v>
      </c>
      <c r="H74" s="101">
        <f>TRUNC(F74*G74,2)</f>
        <v>2.48</v>
      </c>
    </row>
    <row r="75" spans="1:8" ht="23.25" thickBot="1">
      <c r="A75" s="103" t="str">
        <f ca="1">VLOOKUP(B75,'Insumos e Serviços'!$A:$F,3,0)</f>
        <v>Insumo</v>
      </c>
      <c r="B75" s="77" t="s">
        <v>11</v>
      </c>
      <c r="C75" s="102" t="str">
        <f ca="1">VLOOKUP(B75,'Insumos e Serviços'!$A:$F,2,0)</f>
        <v>Próprio</v>
      </c>
      <c r="D75" s="103" t="str">
        <f ca="1">VLOOKUP(B75,'Insumos e Serviços'!$A:$F,4,0)</f>
        <v>Porta objetos em laminado melamínico (0,15 x 0,4 cm), cor Polar L190, linha Alcoplac Normatizado, Fab. Neocom</v>
      </c>
      <c r="E75" s="102" t="str">
        <f ca="1">VLOOKUP(B75,'Insumos e Serviços'!$A:$F,5,0)</f>
        <v>un</v>
      </c>
      <c r="F75" s="91">
        <v>1</v>
      </c>
      <c r="G75" s="101">
        <f ca="1">VLOOKUP(B75,'Insumos e Serviços'!$A:$F,6,0)</f>
        <v>402.29</v>
      </c>
      <c r="H75" s="101">
        <f>TRUNC(F75*G75,2)</f>
        <v>402.29</v>
      </c>
    </row>
    <row r="76" spans="1:8" ht="12" thickTop="1">
      <c r="A76" s="79"/>
      <c r="B76" s="85"/>
      <c r="C76" s="85"/>
      <c r="D76" s="88"/>
      <c r="E76" s="85"/>
      <c r="F76" s="92"/>
      <c r="G76" s="94"/>
      <c r="H76" s="94"/>
    </row>
    <row r="77" spans="1:8">
      <c r="A77" s="131" t="s">
        <v>759</v>
      </c>
      <c r="B77" s="132"/>
      <c r="C77" s="132"/>
      <c r="D77" s="131" t="s">
        <v>911</v>
      </c>
      <c r="E77" s="132"/>
      <c r="F77" s="133"/>
      <c r="G77" s="131"/>
      <c r="H77" s="134"/>
    </row>
    <row r="78" spans="1:8">
      <c r="A78" s="131" t="s">
        <v>912</v>
      </c>
      <c r="B78" s="132"/>
      <c r="C78" s="132"/>
      <c r="D78" s="131" t="s">
        <v>913</v>
      </c>
      <c r="E78" s="132"/>
      <c r="F78" s="133"/>
      <c r="G78" s="131"/>
      <c r="H78" s="134"/>
    </row>
    <row r="79" spans="1:8">
      <c r="A79" s="131" t="s">
        <v>914</v>
      </c>
      <c r="B79" s="132"/>
      <c r="C79" s="132"/>
      <c r="D79" s="131" t="s">
        <v>915</v>
      </c>
      <c r="E79" s="132"/>
      <c r="F79" s="133"/>
      <c r="G79" s="131"/>
      <c r="H79" s="134"/>
    </row>
    <row r="80" spans="1:8" ht="22.5">
      <c r="A80" s="75" t="s">
        <v>916</v>
      </c>
      <c r="B80" s="104" t="str">
        <f ca="1">VLOOKUP(A80,'Orçamento Sintético'!$A:$H,2,0)</f>
        <v xml:space="preserve"> MPDFT0891 </v>
      </c>
      <c r="C80" s="104" t="str">
        <f ca="1">VLOOKUP(A80,'Orçamento Sintético'!$A:$H,3,0)</f>
        <v>Próprio</v>
      </c>
      <c r="D80" s="105" t="str">
        <f ca="1">VLOOKUP(A80,'Orçamento Sintético'!$A:$H,4,0)</f>
        <v>Porta de madeira (PM), DM 0,90 x 2,10 m, acabamento em laminado melamínico texturizado, inclusive dobradiça, fechadura, barra de apoio e grelha 525x325mm</v>
      </c>
      <c r="E80" s="104" t="str">
        <f ca="1">VLOOKUP(A80,'Orçamento Sintético'!$A:$H,5,0)</f>
        <v>un</v>
      </c>
      <c r="F80" s="90"/>
      <c r="G80" s="76"/>
      <c r="H80" s="76">
        <f>SUM(H81:H90)</f>
        <v>2201.5699999999997</v>
      </c>
    </row>
    <row r="81" spans="1:8">
      <c r="A81" s="103" t="str">
        <f ca="1">VLOOKUP(B81,'Insumos e Serviços'!$A:$F,3,0)</f>
        <v>Composição</v>
      </c>
      <c r="B81" s="77" t="s">
        <v>802</v>
      </c>
      <c r="C81" s="102" t="str">
        <f ca="1">VLOOKUP(B81,'Insumos e Serviços'!$A:$F,2,0)</f>
        <v>SINAPI</v>
      </c>
      <c r="D81" s="103" t="str">
        <f ca="1">VLOOKUP(B81,'Insumos e Serviços'!$A:$F,4,0)</f>
        <v>SERVENTE COM ENCARGOS COMPLEMENTARES</v>
      </c>
      <c r="E81" s="102" t="str">
        <f ca="1">VLOOKUP(B81,'Insumos e Serviços'!$A:$F,5,0)</f>
        <v>H</v>
      </c>
      <c r="F81" s="91">
        <v>1.4495</v>
      </c>
      <c r="G81" s="101">
        <f ca="1">VLOOKUP(B81,'Insumos e Serviços'!$A:$F,6,0)</f>
        <v>18.649999999999999</v>
      </c>
      <c r="H81" s="101">
        <f>TRUNC(F81*G81,2)</f>
        <v>27.03</v>
      </c>
    </row>
    <row r="82" spans="1:8">
      <c r="A82" s="103" t="str">
        <f ca="1">VLOOKUP(B82,'Insumos e Serviços'!$A:$F,3,0)</f>
        <v>Composição</v>
      </c>
      <c r="B82" s="77" t="s">
        <v>214</v>
      </c>
      <c r="C82" s="102" t="str">
        <f ca="1">VLOOKUP(B82,'Insumos e Serviços'!$A:$F,2,0)</f>
        <v>SINAPI</v>
      </c>
      <c r="D82" s="103" t="str">
        <f ca="1">VLOOKUP(B82,'Insumos e Serviços'!$A:$F,4,0)</f>
        <v>CARPINTEIRO DE ESQUADRIA COM ENCARGOS COMPLEMENTARES</v>
      </c>
      <c r="E82" s="102" t="str">
        <f ca="1">VLOOKUP(B82,'Insumos e Serviços'!$A:$F,5,0)</f>
        <v>H</v>
      </c>
      <c r="F82" s="91">
        <v>1.601</v>
      </c>
      <c r="G82" s="101">
        <f ca="1">VLOOKUP(B82,'Insumos e Serviços'!$A:$F,6,0)</f>
        <v>23.82</v>
      </c>
      <c r="H82" s="101">
        <f t="shared" ref="H82:H90" si="0">TRUNC(F82*G82,2)</f>
        <v>38.130000000000003</v>
      </c>
    </row>
    <row r="83" spans="1:8" ht="22.5">
      <c r="A83" s="103" t="str">
        <f ca="1">VLOOKUP(B83,'Insumos e Serviços'!$A:$F,3,0)</f>
        <v>Composição</v>
      </c>
      <c r="B83" s="77" t="s">
        <v>218</v>
      </c>
      <c r="C83" s="102" t="str">
        <f ca="1">VLOOKUP(B83,'Insumos e Serviços'!$A:$F,2,0)</f>
        <v>SINAPI</v>
      </c>
      <c r="D83" s="103" t="str">
        <f ca="1">VLOOKUP(B83,'Insumos e Serviços'!$A:$F,4,0)</f>
        <v>PORTA DE MADEIRA PARA VERNIZ, SEMI-OCA (LEVE OU MÉDIA), 90X210CM, ESPESSURA DE 3,5CM, INCLUSO DOBRADIÇAS - FORNECIMENTO E INSTALAÇÃO. AF_12/2019</v>
      </c>
      <c r="E83" s="102" t="str">
        <f ca="1">VLOOKUP(B83,'Insumos e Serviços'!$A:$F,5,0)</f>
        <v>UN</v>
      </c>
      <c r="F83" s="91">
        <v>1</v>
      </c>
      <c r="G83" s="101">
        <f ca="1">VLOOKUP(B83,'Insumos e Serviços'!$A:$F,6,0)</f>
        <v>480.11</v>
      </c>
      <c r="H83" s="101">
        <f t="shared" si="0"/>
        <v>480.11</v>
      </c>
    </row>
    <row r="84" spans="1:8">
      <c r="A84" s="103" t="str">
        <f ca="1">VLOOKUP(B84,'Insumos e Serviços'!$A:$F,3,0)</f>
        <v>Composição</v>
      </c>
      <c r="B84" s="77" t="s">
        <v>220</v>
      </c>
      <c r="C84" s="102" t="str">
        <f ca="1">VLOOKUP(B84,'Insumos e Serviços'!$A:$F,2,0)</f>
        <v>SINAPI</v>
      </c>
      <c r="D84" s="103" t="str">
        <f ca="1">VLOOKUP(B84,'Insumos e Serviços'!$A:$F,4,0)</f>
        <v>MARCENEIRO COM ENCARGOS COMPLEMENTARES</v>
      </c>
      <c r="E84" s="102" t="str">
        <f ca="1">VLOOKUP(B84,'Insumos e Serviços'!$A:$F,5,0)</f>
        <v>H</v>
      </c>
      <c r="F84" s="91">
        <v>2.8473999999999999</v>
      </c>
      <c r="G84" s="101">
        <f ca="1">VLOOKUP(B84,'Insumos e Serviços'!$A:$F,6,0)</f>
        <v>23.53</v>
      </c>
      <c r="H84" s="101">
        <f t="shared" si="0"/>
        <v>66.989999999999995</v>
      </c>
    </row>
    <row r="85" spans="1:8">
      <c r="A85" s="103" t="str">
        <f ca="1">VLOOKUP(B85,'Insumos e Serviços'!$A:$F,3,0)</f>
        <v>Composição</v>
      </c>
      <c r="B85" s="77" t="s">
        <v>806</v>
      </c>
      <c r="C85" s="102" t="str">
        <f ca="1">VLOOKUP(B85,'Insumos e Serviços'!$A:$F,2,0)</f>
        <v>SINAPI</v>
      </c>
      <c r="D85" s="103" t="str">
        <f ca="1">VLOOKUP(B85,'Insumos e Serviços'!$A:$F,4,0)</f>
        <v>ENCANADOR OU BOMBEIRO HIDRÁULICO COM ENCARGOS COMPLEMENTARES</v>
      </c>
      <c r="E85" s="102" t="str">
        <f ca="1">VLOOKUP(B85,'Insumos e Serviços'!$A:$F,5,0)</f>
        <v>H</v>
      </c>
      <c r="F85" s="91">
        <v>0.2898</v>
      </c>
      <c r="G85" s="101">
        <f ca="1">VLOOKUP(B85,'Insumos e Serviços'!$A:$F,6,0)</f>
        <v>24.48</v>
      </c>
      <c r="H85" s="101">
        <f t="shared" si="0"/>
        <v>7.09</v>
      </c>
    </row>
    <row r="86" spans="1:8" ht="33.75">
      <c r="A86" s="103" t="str">
        <f ca="1">VLOOKUP(B86,'Insumos e Serviços'!$A:$F,3,0)</f>
        <v>Insumo</v>
      </c>
      <c r="B86" s="77" t="s">
        <v>54</v>
      </c>
      <c r="C86" s="102" t="str">
        <f ca="1">VLOOKUP(B86,'Insumos e Serviços'!$A:$F,2,0)</f>
        <v>SINAPI</v>
      </c>
      <c r="D86" s="103" t="str">
        <f ca="1">VLOOKUP(B86,'Insumos e Serviços'!$A:$F,4,0)</f>
        <v>FECHADURA DE EMBUTIR PARA PORTA EXTERNA, MAQUINA 55 MM, COM CILINDRO, MACANETA ALAVANCA E ROSETA REDONDA EM METAL CROMADO - NIVEL DE SEGURANCA MEDIO - COMPLETA</v>
      </c>
      <c r="E86" s="102" t="str">
        <f ca="1">VLOOKUP(B86,'Insumos e Serviços'!$A:$F,5,0)</f>
        <v>CJ</v>
      </c>
      <c r="F86" s="91">
        <v>1.5</v>
      </c>
      <c r="G86" s="101">
        <f ca="1">VLOOKUP(B86,'Insumos e Serviços'!$A:$F,6,0)</f>
        <v>136.28</v>
      </c>
      <c r="H86" s="101">
        <f t="shared" si="0"/>
        <v>204.42</v>
      </c>
    </row>
    <row r="87" spans="1:8" ht="22.5">
      <c r="A87" s="103" t="str">
        <f ca="1">VLOOKUP(B87,'Insumos e Serviços'!$A:$F,3,0)</f>
        <v>Insumo</v>
      </c>
      <c r="B87" s="77" t="s">
        <v>8</v>
      </c>
      <c r="C87" s="102" t="str">
        <f ca="1">VLOOKUP(B87,'Insumos e Serviços'!$A:$F,2,0)</f>
        <v>Próprio</v>
      </c>
      <c r="D87" s="103" t="str">
        <f ca="1">VLOOKUP(B87,'Insumos e Serviços'!$A:$F,4,0)</f>
        <v>Laminado melamínico, acabamento texturizado, cor branca, espessura 1,3mm, referência L190, fab. Fórmica</v>
      </c>
      <c r="E87" s="102" t="str">
        <f ca="1">VLOOKUP(B87,'Insumos e Serviços'!$A:$F,5,0)</f>
        <v>m²</v>
      </c>
      <c r="F87" s="91">
        <v>6.2750000000000004</v>
      </c>
      <c r="G87" s="101">
        <f ca="1">VLOOKUP(B87,'Insumos e Serviços'!$A:$F,6,0)</f>
        <v>117.97</v>
      </c>
      <c r="H87" s="101">
        <f t="shared" si="0"/>
        <v>740.26</v>
      </c>
    </row>
    <row r="88" spans="1:8">
      <c r="A88" s="103" t="str">
        <f ca="1">VLOOKUP(B88,'Insumos e Serviços'!$A:$F,3,0)</f>
        <v>Insumo</v>
      </c>
      <c r="B88" s="77" t="s">
        <v>67</v>
      </c>
      <c r="C88" s="102" t="str">
        <f ca="1">VLOOKUP(B88,'Insumos e Serviços'!$A:$F,2,0)</f>
        <v>SINAPI</v>
      </c>
      <c r="D88" s="103" t="str">
        <f ca="1">VLOOKUP(B88,'Insumos e Serviços'!$A:$F,4,0)</f>
        <v>COLA A BASE DE RESINA SINTETICA PARA CHAPA DE LAMINADO MELAMINICO</v>
      </c>
      <c r="E88" s="102" t="str">
        <f ca="1">VLOOKUP(B88,'Insumos e Serviços'!$A:$F,5,0)</f>
        <v>KG</v>
      </c>
      <c r="F88" s="91">
        <v>3.024</v>
      </c>
      <c r="G88" s="101">
        <f ca="1">VLOOKUP(B88,'Insumos e Serviços'!$A:$F,6,0)</f>
        <v>45.97</v>
      </c>
      <c r="H88" s="101">
        <f t="shared" si="0"/>
        <v>139.01</v>
      </c>
    </row>
    <row r="89" spans="1:8" ht="22.5">
      <c r="A89" s="103" t="str">
        <f ca="1">VLOOKUP(B89,'Insumos e Serviços'!$A:$F,3,0)</f>
        <v>Insumo</v>
      </c>
      <c r="B89" s="77" t="s">
        <v>30</v>
      </c>
      <c r="C89" s="102" t="str">
        <f ca="1">VLOOKUP(B89,'Insumos e Serviços'!$A:$F,2,0)</f>
        <v>Próprio</v>
      </c>
      <c r="D89" s="103" t="str">
        <f ca="1">VLOOKUP(B89,'Insumos e Serviços'!$A:$F,4,0)</f>
        <v>Grelha em alumínio 325 x 525 mm, ref. Grelha de Retorno AGS-T (com contra-moldura), Trox do Brasil</v>
      </c>
      <c r="E89" s="102" t="str">
        <f ca="1">VLOOKUP(B89,'Insumos e Serviços'!$A:$F,5,0)</f>
        <v>un</v>
      </c>
      <c r="F89" s="91">
        <v>1</v>
      </c>
      <c r="G89" s="101">
        <f ca="1">VLOOKUP(B89,'Insumos e Serviços'!$A:$F,6,0)</f>
        <v>402.33</v>
      </c>
      <c r="H89" s="101">
        <f t="shared" si="0"/>
        <v>402.33</v>
      </c>
    </row>
    <row r="90" spans="1:8" ht="23.25" thickBot="1">
      <c r="A90" s="103" t="str">
        <f ca="1">VLOOKUP(B90,'Insumos e Serviços'!$A:$F,3,0)</f>
        <v>Insumo</v>
      </c>
      <c r="B90" s="77" t="s">
        <v>134</v>
      </c>
      <c r="C90" s="102" t="str">
        <f ca="1">VLOOKUP(B90,'Insumos e Serviços'!$A:$F,2,0)</f>
        <v>Próprio</v>
      </c>
      <c r="D90" s="103" t="str">
        <f ca="1">VLOOKUP(B90,'Insumos e Serviços'!$A:$F,4,0)</f>
        <v>Barra de apoio tubular reta 45cm, Ø31,75mm e=2mm, em alumínio, cor polida, Linha Acessibilidade, fab. Leve Vida</v>
      </c>
      <c r="E90" s="102" t="str">
        <f ca="1">VLOOKUP(B90,'Insumos e Serviços'!$A:$F,5,0)</f>
        <v>un</v>
      </c>
      <c r="F90" s="91">
        <v>1</v>
      </c>
      <c r="G90" s="101">
        <f ca="1">VLOOKUP(B90,'Insumos e Serviços'!$A:$F,6,0)</f>
        <v>96.2</v>
      </c>
      <c r="H90" s="101">
        <f t="shared" si="0"/>
        <v>96.2</v>
      </c>
    </row>
    <row r="91" spans="1:8" ht="12" thickTop="1">
      <c r="A91" s="79"/>
      <c r="B91" s="85"/>
      <c r="C91" s="85"/>
      <c r="D91" s="88"/>
      <c r="E91" s="85"/>
      <c r="F91" s="92"/>
      <c r="G91" s="94"/>
      <c r="H91" s="94"/>
    </row>
    <row r="92" spans="1:8" ht="22.5">
      <c r="A92" s="75" t="s">
        <v>919</v>
      </c>
      <c r="B92" s="104" t="str">
        <f ca="1">VLOOKUP(A92,'Orçamento Sintético'!$A:$H,2,0)</f>
        <v xml:space="preserve"> MPDFT0892 </v>
      </c>
      <c r="C92" s="104" t="str">
        <f ca="1">VLOOKUP(A92,'Orçamento Sintético'!$A:$H,3,0)</f>
        <v>Próprio</v>
      </c>
      <c r="D92" s="105" t="str">
        <f ca="1">VLOOKUP(A92,'Orçamento Sintético'!$A:$H,4,0)</f>
        <v>Porta de madeira (PM), DM 0,80 x 2,10 m, acabamento em laminado melamínico texturizado, inclusive dobradiça, fechadura e grelha 525x325mm</v>
      </c>
      <c r="E92" s="104" t="str">
        <f ca="1">VLOOKUP(A92,'Orçamento Sintético'!$A:$H,5,0)</f>
        <v>un</v>
      </c>
      <c r="F92" s="90"/>
      <c r="G92" s="76"/>
      <c r="H92" s="76">
        <f>SUM(H93:H100)</f>
        <v>2055.13</v>
      </c>
    </row>
    <row r="93" spans="1:8">
      <c r="A93" s="103" t="str">
        <f ca="1">VLOOKUP(B93,'Insumos e Serviços'!$A:$F,3,0)</f>
        <v>Composição</v>
      </c>
      <c r="B93" s="77" t="s">
        <v>802</v>
      </c>
      <c r="C93" s="102" t="str">
        <f ca="1">VLOOKUP(B93,'Insumos e Serviços'!$A:$F,2,0)</f>
        <v>SINAPI</v>
      </c>
      <c r="D93" s="103" t="str">
        <f ca="1">VLOOKUP(B93,'Insumos e Serviços'!$A:$F,4,0)</f>
        <v>SERVENTE COM ENCARGOS COMPLEMENTARES</v>
      </c>
      <c r="E93" s="102" t="str">
        <f ca="1">VLOOKUP(B93,'Insumos e Serviços'!$A:$F,5,0)</f>
        <v>H</v>
      </c>
      <c r="F93" s="91">
        <v>0.501</v>
      </c>
      <c r="G93" s="101">
        <f ca="1">VLOOKUP(B93,'Insumos e Serviços'!$A:$F,6,0)</f>
        <v>18.649999999999999</v>
      </c>
      <c r="H93" s="101">
        <f>TRUNC(F93*G93,2)</f>
        <v>9.34</v>
      </c>
    </row>
    <row r="94" spans="1:8">
      <c r="A94" s="103" t="str">
        <f ca="1">VLOOKUP(B94,'Insumos e Serviços'!$A:$F,3,0)</f>
        <v>Composição</v>
      </c>
      <c r="B94" s="77" t="s">
        <v>214</v>
      </c>
      <c r="C94" s="102" t="str">
        <f ca="1">VLOOKUP(B94,'Insumos e Serviços'!$A:$F,2,0)</f>
        <v>SINAPI</v>
      </c>
      <c r="D94" s="103" t="str">
        <f ca="1">VLOOKUP(B94,'Insumos e Serviços'!$A:$F,4,0)</f>
        <v>CARPINTEIRO DE ESQUADRIA COM ENCARGOS COMPLEMENTARES</v>
      </c>
      <c r="E94" s="102" t="str">
        <f ca="1">VLOOKUP(B94,'Insumos e Serviços'!$A:$F,5,0)</f>
        <v>H</v>
      </c>
      <c r="F94" s="91">
        <v>2.6019999999999999</v>
      </c>
      <c r="G94" s="101">
        <f ca="1">VLOOKUP(B94,'Insumos e Serviços'!$A:$F,6,0)</f>
        <v>23.82</v>
      </c>
      <c r="H94" s="101">
        <f t="shared" ref="H94:H100" si="1">TRUNC(F94*G94,2)</f>
        <v>61.97</v>
      </c>
    </row>
    <row r="95" spans="1:8" ht="22.5">
      <c r="A95" s="103" t="str">
        <f ca="1">VLOOKUP(B95,'Insumos e Serviços'!$A:$F,3,0)</f>
        <v>Composição</v>
      </c>
      <c r="B95" s="77" t="s">
        <v>222</v>
      </c>
      <c r="C95" s="102" t="str">
        <f ca="1">VLOOKUP(B95,'Insumos e Serviços'!$A:$F,2,0)</f>
        <v>SINAPI</v>
      </c>
      <c r="D95" s="103" t="str">
        <f ca="1">VLOOKUP(B95,'Insumos e Serviços'!$A:$F,4,0)</f>
        <v>PORTA DE MADEIRA PARA VERNIZ, SEMI-OCA (LEVE OU MÉDIA), 80X210CM, ESPESSURA DE 3,5CM, INCLUSO DOBRADIÇAS - FORNECIMENTO E INSTALAÇÃO. AF_12/2019</v>
      </c>
      <c r="E95" s="102" t="str">
        <f ca="1">VLOOKUP(B95,'Insumos e Serviços'!$A:$F,5,0)</f>
        <v>UN</v>
      </c>
      <c r="F95" s="91">
        <v>1</v>
      </c>
      <c r="G95" s="101">
        <f ca="1">VLOOKUP(B95,'Insumos e Serviços'!$A:$F,6,0)</f>
        <v>431.28</v>
      </c>
      <c r="H95" s="101">
        <f t="shared" si="1"/>
        <v>431.28</v>
      </c>
    </row>
    <row r="96" spans="1:8">
      <c r="A96" s="103" t="str">
        <f ca="1">VLOOKUP(B96,'Insumos e Serviços'!$A:$F,3,0)</f>
        <v>Composição</v>
      </c>
      <c r="B96" s="77" t="s">
        <v>220</v>
      </c>
      <c r="C96" s="102" t="str">
        <f ca="1">VLOOKUP(B96,'Insumos e Serviços'!$A:$F,2,0)</f>
        <v>SINAPI</v>
      </c>
      <c r="D96" s="103" t="str">
        <f ca="1">VLOOKUP(B96,'Insumos e Serviços'!$A:$F,4,0)</f>
        <v>MARCENEIRO COM ENCARGOS COMPLEMENTARES</v>
      </c>
      <c r="E96" s="102" t="str">
        <f ca="1">VLOOKUP(B96,'Insumos e Serviços'!$A:$F,5,0)</f>
        <v>H</v>
      </c>
      <c r="F96" s="91">
        <v>2.8273999999999999</v>
      </c>
      <c r="G96" s="101">
        <f ca="1">VLOOKUP(B96,'Insumos e Serviços'!$A:$F,6,0)</f>
        <v>23.53</v>
      </c>
      <c r="H96" s="101">
        <f t="shared" si="1"/>
        <v>66.52</v>
      </c>
    </row>
    <row r="97" spans="1:8" ht="33.75">
      <c r="A97" s="103" t="str">
        <f ca="1">VLOOKUP(B97,'Insumos e Serviços'!$A:$F,3,0)</f>
        <v>Insumo</v>
      </c>
      <c r="B97" s="77" t="s">
        <v>54</v>
      </c>
      <c r="C97" s="102" t="str">
        <f ca="1">VLOOKUP(B97,'Insumos e Serviços'!$A:$F,2,0)</f>
        <v>SINAPI</v>
      </c>
      <c r="D97" s="103" t="str">
        <f ca="1">VLOOKUP(B97,'Insumos e Serviços'!$A:$F,4,0)</f>
        <v>FECHADURA DE EMBUTIR PARA PORTA EXTERNA, MAQUINA 55 MM, COM CILINDRO, MACANETA ALAVANCA E ROSETA REDONDA EM METAL CROMADO - NIVEL DE SEGURANCA MEDIO - COMPLETA</v>
      </c>
      <c r="E97" s="102" t="str">
        <f ca="1">VLOOKUP(B97,'Insumos e Serviços'!$A:$F,5,0)</f>
        <v>CJ</v>
      </c>
      <c r="F97" s="91">
        <v>1.5</v>
      </c>
      <c r="G97" s="101">
        <f ca="1">VLOOKUP(B97,'Insumos e Serviços'!$A:$F,6,0)</f>
        <v>136.28</v>
      </c>
      <c r="H97" s="101">
        <f t="shared" si="1"/>
        <v>204.42</v>
      </c>
    </row>
    <row r="98" spans="1:8" ht="22.5">
      <c r="A98" s="103" t="str">
        <f ca="1">VLOOKUP(B98,'Insumos e Serviços'!$A:$F,3,0)</f>
        <v>Insumo</v>
      </c>
      <c r="B98" s="77" t="s">
        <v>8</v>
      </c>
      <c r="C98" s="102" t="str">
        <f ca="1">VLOOKUP(B98,'Insumos e Serviços'!$A:$F,2,0)</f>
        <v>Próprio</v>
      </c>
      <c r="D98" s="103" t="str">
        <f ca="1">VLOOKUP(B98,'Insumos e Serviços'!$A:$F,4,0)</f>
        <v>Laminado melamínico, acabamento texturizado, cor branca, espessura 1,3mm, referência L190, fab. Fórmica</v>
      </c>
      <c r="E98" s="102" t="str">
        <f ca="1">VLOOKUP(B98,'Insumos e Serviços'!$A:$F,5,0)</f>
        <v>m²</v>
      </c>
      <c r="F98" s="91">
        <v>6.2750000000000004</v>
      </c>
      <c r="G98" s="101">
        <f ca="1">VLOOKUP(B98,'Insumos e Serviços'!$A:$F,6,0)</f>
        <v>117.97</v>
      </c>
      <c r="H98" s="101">
        <f t="shared" si="1"/>
        <v>740.26</v>
      </c>
    </row>
    <row r="99" spans="1:8">
      <c r="A99" s="103" t="str">
        <f ca="1">VLOOKUP(B99,'Insumos e Serviços'!$A:$F,3,0)</f>
        <v>Insumo</v>
      </c>
      <c r="B99" s="77" t="s">
        <v>67</v>
      </c>
      <c r="C99" s="102" t="str">
        <f ca="1">VLOOKUP(B99,'Insumos e Serviços'!$A:$F,2,0)</f>
        <v>SINAPI</v>
      </c>
      <c r="D99" s="103" t="str">
        <f ca="1">VLOOKUP(B99,'Insumos e Serviços'!$A:$F,4,0)</f>
        <v>COLA A BASE DE RESINA SINTETICA PARA CHAPA DE LAMINADO MELAMINICO</v>
      </c>
      <c r="E99" s="102" t="str">
        <f ca="1">VLOOKUP(B99,'Insumos e Serviços'!$A:$F,5,0)</f>
        <v>KG</v>
      </c>
      <c r="F99" s="91">
        <v>3.024</v>
      </c>
      <c r="G99" s="101">
        <f ca="1">VLOOKUP(B99,'Insumos e Serviços'!$A:$F,6,0)</f>
        <v>45.97</v>
      </c>
      <c r="H99" s="101">
        <f t="shared" si="1"/>
        <v>139.01</v>
      </c>
    </row>
    <row r="100" spans="1:8" ht="23.25" thickBot="1">
      <c r="A100" s="103" t="str">
        <f ca="1">VLOOKUP(B100,'Insumos e Serviços'!$A:$F,3,0)</f>
        <v>Insumo</v>
      </c>
      <c r="B100" s="77" t="s">
        <v>30</v>
      </c>
      <c r="C100" s="102" t="str">
        <f ca="1">VLOOKUP(B100,'Insumos e Serviços'!$A:$F,2,0)</f>
        <v>Próprio</v>
      </c>
      <c r="D100" s="103" t="str">
        <f ca="1">VLOOKUP(B100,'Insumos e Serviços'!$A:$F,4,0)</f>
        <v>Grelha em alumínio 325 x 525 mm, ref. Grelha de Retorno AGS-T (com contra-moldura), Trox do Brasil</v>
      </c>
      <c r="E100" s="102" t="str">
        <f ca="1">VLOOKUP(B100,'Insumos e Serviços'!$A:$F,5,0)</f>
        <v>un</v>
      </c>
      <c r="F100" s="91">
        <v>1</v>
      </c>
      <c r="G100" s="101">
        <f ca="1">VLOOKUP(B100,'Insumos e Serviços'!$A:$F,6,0)</f>
        <v>402.33</v>
      </c>
      <c r="H100" s="101">
        <f t="shared" si="1"/>
        <v>402.33</v>
      </c>
    </row>
    <row r="101" spans="1:8" ht="12" thickTop="1">
      <c r="A101" s="79"/>
      <c r="B101" s="85"/>
      <c r="C101" s="85"/>
      <c r="D101" s="88"/>
      <c r="E101" s="85"/>
      <c r="F101" s="92"/>
      <c r="G101" s="94"/>
      <c r="H101" s="94"/>
    </row>
    <row r="102" spans="1:8" ht="33.75">
      <c r="A102" s="75" t="s">
        <v>922</v>
      </c>
      <c r="B102" s="104" t="str">
        <f ca="1">VLOOKUP(A102,'Orçamento Sintético'!$A:$H,2,0)</f>
        <v xml:space="preserve"> MPDFT1598 </v>
      </c>
      <c r="C102" s="104" t="str">
        <f ca="1">VLOOKUP(A102,'Orçamento Sintético'!$A:$H,3,0)</f>
        <v>Próprio</v>
      </c>
      <c r="D102" s="105" t="str">
        <f ca="1">VLOOKUP(A102,'Orçamento Sintético'!$A:$H,4,0)</f>
        <v>Portal / batente em chapa de aço carbono SAE 1006/1010, nº 16, dobrada conforme projeto, incluso tratamento com anticorrosivo e  pintura esmalte, Largura até 90cm, inclusive</v>
      </c>
      <c r="E102" s="104" t="str">
        <f ca="1">VLOOKUP(A102,'Orçamento Sintético'!$A:$H,5,0)</f>
        <v>un</v>
      </c>
      <c r="F102" s="90"/>
      <c r="G102" s="76"/>
      <c r="H102" s="76">
        <f>SUM(H103:H110)</f>
        <v>362.09000000000003</v>
      </c>
    </row>
    <row r="103" spans="1:8" ht="33.75">
      <c r="A103" s="103" t="str">
        <f ca="1">VLOOKUP(B103,'Insumos e Serviços'!$A:$F,3,0)</f>
        <v>Composição</v>
      </c>
      <c r="B103" s="77" t="s">
        <v>224</v>
      </c>
      <c r="C103" s="102" t="str">
        <f ca="1">VLOOKUP(B103,'Insumos e Serviços'!$A:$F,2,0)</f>
        <v>SINAPI</v>
      </c>
      <c r="D103" s="103" t="str">
        <f ca="1">VLOOKUP(B103,'Insumos e Serviços'!$A:$F,4,0)</f>
        <v>PINTURA COM TINTA ALQUÍDICA DE ACABAMENTO (ESMALTE SINTÉTICO ACETINADO) PULVERIZADA SOBRE SUPERFÍCIES METÁLICAS (EXCETO PERFIL) EXECUTADO EM OBRA (02 DEMÃOS). AF_01/2020_P</v>
      </c>
      <c r="E103" s="102" t="str">
        <f ca="1">VLOOKUP(B103,'Insumos e Serviços'!$A:$F,5,0)</f>
        <v>m²</v>
      </c>
      <c r="F103" s="91">
        <v>1.581</v>
      </c>
      <c r="G103" s="101">
        <f ca="1">VLOOKUP(B103,'Insumos e Serviços'!$A:$F,6,0)</f>
        <v>44.91</v>
      </c>
      <c r="H103" s="101">
        <f>TRUNC(F103*G103,2)</f>
        <v>71</v>
      </c>
    </row>
    <row r="104" spans="1:8" ht="33.75">
      <c r="A104" s="103" t="str">
        <f ca="1">VLOOKUP(B104,'Insumos e Serviços'!$A:$F,3,0)</f>
        <v>Composição</v>
      </c>
      <c r="B104" s="77" t="s">
        <v>226</v>
      </c>
      <c r="C104" s="102" t="str">
        <f ca="1">VLOOKUP(B104,'Insumos e Serviços'!$A:$F,2,0)</f>
        <v>SINAPI</v>
      </c>
      <c r="D104" s="103" t="str">
        <f ca="1">VLOOKUP(B104,'Insumos e Serviços'!$A:$F,4,0)</f>
        <v>PINTURA COM TINTA ALQUÍDICA DE FUNDO (TIPO ZARCÃO) PULVERIZADA SOBRE SUPERFÍCIES METÁLICAS (EXCETO PERFIL) EXECUTADO EM OBRA (POR DEMÃO). AF_01/2020_P</v>
      </c>
      <c r="E104" s="102" t="str">
        <f ca="1">VLOOKUP(B104,'Insumos e Serviços'!$A:$F,5,0)</f>
        <v>m²</v>
      </c>
      <c r="F104" s="91">
        <v>1.581</v>
      </c>
      <c r="G104" s="101">
        <f ca="1">VLOOKUP(B104,'Insumos e Serviços'!$A:$F,6,0)</f>
        <v>22.8</v>
      </c>
      <c r="H104" s="101">
        <f t="shared" ref="H104:H110" si="2">TRUNC(F104*G104,2)</f>
        <v>36.04</v>
      </c>
    </row>
    <row r="105" spans="1:8">
      <c r="A105" s="103" t="str">
        <f ca="1">VLOOKUP(B105,'Insumos e Serviços'!$A:$F,3,0)</f>
        <v>Composição</v>
      </c>
      <c r="B105" s="77" t="s">
        <v>214</v>
      </c>
      <c r="C105" s="102" t="str">
        <f ca="1">VLOOKUP(B105,'Insumos e Serviços'!$A:$F,2,0)</f>
        <v>SINAPI</v>
      </c>
      <c r="D105" s="103" t="str">
        <f ca="1">VLOOKUP(B105,'Insumos e Serviços'!$A:$F,4,0)</f>
        <v>CARPINTEIRO DE ESQUADRIA COM ENCARGOS COMPLEMENTARES</v>
      </c>
      <c r="E105" s="102" t="str">
        <f ca="1">VLOOKUP(B105,'Insumos e Serviços'!$A:$F,5,0)</f>
        <v>H</v>
      </c>
      <c r="F105" s="91">
        <v>0.55200000000000005</v>
      </c>
      <c r="G105" s="101">
        <f ca="1">VLOOKUP(B105,'Insumos e Serviços'!$A:$F,6,0)</f>
        <v>23.82</v>
      </c>
      <c r="H105" s="101">
        <f t="shared" si="2"/>
        <v>13.14</v>
      </c>
    </row>
    <row r="106" spans="1:8">
      <c r="A106" s="103" t="str">
        <f ca="1">VLOOKUP(B106,'Insumos e Serviços'!$A:$F,3,0)</f>
        <v>Composição</v>
      </c>
      <c r="B106" s="77" t="s">
        <v>802</v>
      </c>
      <c r="C106" s="102" t="str">
        <f ca="1">VLOOKUP(B106,'Insumos e Serviços'!$A:$F,2,0)</f>
        <v>SINAPI</v>
      </c>
      <c r="D106" s="103" t="str">
        <f ca="1">VLOOKUP(B106,'Insumos e Serviços'!$A:$F,4,0)</f>
        <v>SERVENTE COM ENCARGOS COMPLEMENTARES</v>
      </c>
      <c r="E106" s="102" t="str">
        <f ca="1">VLOOKUP(B106,'Insumos e Serviços'!$A:$F,5,0)</f>
        <v>H</v>
      </c>
      <c r="F106" s="91">
        <v>0.95699999999999996</v>
      </c>
      <c r="G106" s="101">
        <f ca="1">VLOOKUP(B106,'Insumos e Serviços'!$A:$F,6,0)</f>
        <v>18.649999999999999</v>
      </c>
      <c r="H106" s="101">
        <f t="shared" si="2"/>
        <v>17.84</v>
      </c>
    </row>
    <row r="107" spans="1:8">
      <c r="A107" s="103" t="str">
        <f ca="1">VLOOKUP(B107,'Insumos e Serviços'!$A:$F,3,0)</f>
        <v>Composição</v>
      </c>
      <c r="B107" s="77" t="s">
        <v>843</v>
      </c>
      <c r="C107" s="102" t="str">
        <f ca="1">VLOOKUP(B107,'Insumos e Serviços'!$A:$F,2,0)</f>
        <v>SINAPI</v>
      </c>
      <c r="D107" s="103" t="str">
        <f ca="1">VLOOKUP(B107,'Insumos e Serviços'!$A:$F,4,0)</f>
        <v>AUXILIAR DE SERRALHEIRO COM ENCARGOS COMPLEMENTARES</v>
      </c>
      <c r="E107" s="102" t="str">
        <f ca="1">VLOOKUP(B107,'Insumos e Serviços'!$A:$F,5,0)</f>
        <v>H</v>
      </c>
      <c r="F107" s="91">
        <v>1.57</v>
      </c>
      <c r="G107" s="101">
        <f ca="1">VLOOKUP(B107,'Insumos e Serviços'!$A:$F,6,0)</f>
        <v>19.82</v>
      </c>
      <c r="H107" s="101">
        <f t="shared" si="2"/>
        <v>31.11</v>
      </c>
    </row>
    <row r="108" spans="1:8">
      <c r="A108" s="103" t="str">
        <f ca="1">VLOOKUP(B108,'Insumos e Serviços'!$A:$F,3,0)</f>
        <v>Composição</v>
      </c>
      <c r="B108" s="77" t="s">
        <v>814</v>
      </c>
      <c r="C108" s="102" t="str">
        <f ca="1">VLOOKUP(B108,'Insumos e Serviços'!$A:$F,2,0)</f>
        <v>SINAPI</v>
      </c>
      <c r="D108" s="103" t="str">
        <f ca="1">VLOOKUP(B108,'Insumos e Serviços'!$A:$F,4,0)</f>
        <v>PEDREIRO COM ENCARGOS COMPLEMENTARES</v>
      </c>
      <c r="E108" s="102" t="str">
        <f ca="1">VLOOKUP(B108,'Insumos e Serviços'!$A:$F,5,0)</f>
        <v>H</v>
      </c>
      <c r="F108" s="91">
        <v>1.3620000000000001</v>
      </c>
      <c r="G108" s="101">
        <f ca="1">VLOOKUP(B108,'Insumos e Serviços'!$A:$F,6,0)</f>
        <v>25.09</v>
      </c>
      <c r="H108" s="101">
        <f t="shared" si="2"/>
        <v>34.17</v>
      </c>
    </row>
    <row r="109" spans="1:8">
      <c r="A109" s="103" t="str">
        <f ca="1">VLOOKUP(B109,'Insumos e Serviços'!$A:$F,3,0)</f>
        <v>Insumo</v>
      </c>
      <c r="B109" s="77" t="s">
        <v>124</v>
      </c>
      <c r="C109" s="102" t="str">
        <f ca="1">VLOOKUP(B109,'Insumos e Serviços'!$A:$F,2,0)</f>
        <v>SINAPI</v>
      </c>
      <c r="D109" s="103" t="str">
        <f ca="1">VLOOKUP(B109,'Insumos e Serviços'!$A:$F,4,0)</f>
        <v>CHAPA DE ACO FINA A QUENTE BITOLA MSG 16, E = 1,50 MM (12,00 KG/M2)</v>
      </c>
      <c r="E109" s="102" t="str">
        <f ca="1">VLOOKUP(B109,'Insumos e Serviços'!$A:$F,5,0)</f>
        <v>KG</v>
      </c>
      <c r="F109" s="91">
        <v>5.71</v>
      </c>
      <c r="G109" s="101">
        <f ca="1">VLOOKUP(B109,'Insumos e Serviços'!$A:$F,6,0)</f>
        <v>15.42</v>
      </c>
      <c r="H109" s="101">
        <f t="shared" si="2"/>
        <v>88.04</v>
      </c>
    </row>
    <row r="110" spans="1:8" ht="12" thickBot="1">
      <c r="A110" s="103" t="str">
        <f ca="1">VLOOKUP(B110,'Insumos e Serviços'!$A:$F,3,0)</f>
        <v>Insumo</v>
      </c>
      <c r="B110" s="77" t="s">
        <v>122</v>
      </c>
      <c r="C110" s="102" t="str">
        <f ca="1">VLOOKUP(B110,'Insumos e Serviços'!$A:$F,2,0)</f>
        <v>SINAPI</v>
      </c>
      <c r="D110" s="103" t="str">
        <f ca="1">VLOOKUP(B110,'Insumos e Serviços'!$A:$F,4,0)</f>
        <v>ESPUMA EXPANSIVA DE POLIURETANO, APLICACAO MANUAL - 500 ML</v>
      </c>
      <c r="E110" s="102" t="str">
        <f ca="1">VLOOKUP(B110,'Insumos e Serviços'!$A:$F,5,0)</f>
        <v>UN</v>
      </c>
      <c r="F110" s="91">
        <v>2.66</v>
      </c>
      <c r="G110" s="101">
        <f ca="1">VLOOKUP(B110,'Insumos e Serviços'!$A:$F,6,0)</f>
        <v>26.6</v>
      </c>
      <c r="H110" s="101">
        <f t="shared" si="2"/>
        <v>70.75</v>
      </c>
    </row>
    <row r="111" spans="1:8" ht="12" thickTop="1">
      <c r="A111" s="79"/>
      <c r="B111" s="85"/>
      <c r="C111" s="85"/>
      <c r="D111" s="88"/>
      <c r="E111" s="85"/>
      <c r="F111" s="92"/>
      <c r="G111" s="94"/>
      <c r="H111" s="94"/>
    </row>
    <row r="112" spans="1:8">
      <c r="A112" s="131" t="s">
        <v>760</v>
      </c>
      <c r="B112" s="132"/>
      <c r="C112" s="132"/>
      <c r="D112" s="131" t="s">
        <v>761</v>
      </c>
      <c r="E112" s="132"/>
      <c r="F112" s="133"/>
      <c r="G112" s="131"/>
      <c r="H112" s="134"/>
    </row>
    <row r="113" spans="1:8">
      <c r="A113" s="131" t="s">
        <v>925</v>
      </c>
      <c r="B113" s="132"/>
      <c r="C113" s="132"/>
      <c r="D113" s="131" t="s">
        <v>926</v>
      </c>
      <c r="E113" s="132"/>
      <c r="F113" s="133"/>
      <c r="G113" s="131"/>
      <c r="H113" s="134"/>
    </row>
    <row r="114" spans="1:8" ht="22.5">
      <c r="A114" s="75" t="s">
        <v>927</v>
      </c>
      <c r="B114" s="104" t="str">
        <f ca="1">VLOOKUP(A114,'Orçamento Sintético'!$A:$H,2,0)</f>
        <v xml:space="preserve"> MPDFT1128 </v>
      </c>
      <c r="C114" s="104" t="str">
        <f ca="1">VLOOKUP(A114,'Orçamento Sintético'!$A:$H,3,0)</f>
        <v>Próprio</v>
      </c>
      <c r="D114" s="105" t="str">
        <f ca="1">VLOOKUP(A114,'Orçamento Sintético'!$A:$H,4,0)</f>
        <v>Cópia da Agesul (1801000120) - Espelho cristal 4mm, sem moldura fixado com parafuso e bucha</v>
      </c>
      <c r="E114" s="104" t="str">
        <f ca="1">VLOOKUP(A114,'Orçamento Sintético'!$A:$H,5,0)</f>
        <v>m²</v>
      </c>
      <c r="F114" s="90"/>
      <c r="G114" s="76"/>
      <c r="H114" s="76">
        <f>SUM(H115:H118)</f>
        <v>359.63</v>
      </c>
    </row>
    <row r="115" spans="1:8">
      <c r="A115" s="103" t="str">
        <f ca="1">VLOOKUP(B115,'Insumos e Serviços'!$A:$F,3,0)</f>
        <v>Composição</v>
      </c>
      <c r="B115" s="77" t="s">
        <v>802</v>
      </c>
      <c r="C115" s="102" t="str">
        <f ca="1">VLOOKUP(B115,'Insumos e Serviços'!$A:$F,2,0)</f>
        <v>SINAPI</v>
      </c>
      <c r="D115" s="103" t="str">
        <f ca="1">VLOOKUP(B115,'Insumos e Serviços'!$A:$F,4,0)</f>
        <v>SERVENTE COM ENCARGOS COMPLEMENTARES</v>
      </c>
      <c r="E115" s="102" t="str">
        <f ca="1">VLOOKUP(B115,'Insumos e Serviços'!$A:$F,5,0)</f>
        <v>H</v>
      </c>
      <c r="F115" s="91">
        <v>0.4</v>
      </c>
      <c r="G115" s="101">
        <f ca="1">VLOOKUP(B115,'Insumos e Serviços'!$A:$F,6,0)</f>
        <v>18.649999999999999</v>
      </c>
      <c r="H115" s="101">
        <f>TRUNC(F115*G115,2)</f>
        <v>7.46</v>
      </c>
    </row>
    <row r="116" spans="1:8">
      <c r="A116" s="103" t="str">
        <f ca="1">VLOOKUP(B116,'Insumos e Serviços'!$A:$F,3,0)</f>
        <v>Composição</v>
      </c>
      <c r="B116" s="77" t="s">
        <v>821</v>
      </c>
      <c r="C116" s="102" t="str">
        <f ca="1">VLOOKUP(B116,'Insumos e Serviços'!$A:$F,2,0)</f>
        <v>SINAPI</v>
      </c>
      <c r="D116" s="103" t="str">
        <f ca="1">VLOOKUP(B116,'Insumos e Serviços'!$A:$F,4,0)</f>
        <v>VIDRACEIRO COM ENCARGOS COMPLEMENTARES</v>
      </c>
      <c r="E116" s="102" t="str">
        <f ca="1">VLOOKUP(B116,'Insumos e Serviços'!$A:$F,5,0)</f>
        <v>H</v>
      </c>
      <c r="F116" s="91">
        <v>2</v>
      </c>
      <c r="G116" s="101">
        <f ca="1">VLOOKUP(B116,'Insumos e Serviços'!$A:$F,6,0)</f>
        <v>23.17</v>
      </c>
      <c r="H116" s="101">
        <f>TRUNC(F116*G116,2)</f>
        <v>46.34</v>
      </c>
    </row>
    <row r="117" spans="1:8">
      <c r="A117" s="103" t="str">
        <f ca="1">VLOOKUP(B117,'Insumos e Serviços'!$A:$F,3,0)</f>
        <v>Insumo</v>
      </c>
      <c r="B117" s="77" t="s">
        <v>24</v>
      </c>
      <c r="C117" s="102" t="str">
        <f ca="1">VLOOKUP(B117,'Insumos e Serviços'!$A:$F,2,0)</f>
        <v>SINAPI</v>
      </c>
      <c r="D117" s="103" t="str">
        <f ca="1">VLOOKUP(B117,'Insumos e Serviços'!$A:$F,4,0)</f>
        <v>ESPELHO CRISTAL E = 4 MM</v>
      </c>
      <c r="E117" s="102" t="str">
        <f ca="1">VLOOKUP(B117,'Insumos e Serviços'!$A:$F,5,0)</f>
        <v>m²</v>
      </c>
      <c r="F117" s="91">
        <v>1</v>
      </c>
      <c r="G117" s="101">
        <f ca="1">VLOOKUP(B117,'Insumos e Serviços'!$A:$F,6,0)</f>
        <v>286.51</v>
      </c>
      <c r="H117" s="101">
        <f>TRUNC(F117*G117,2)</f>
        <v>286.51</v>
      </c>
    </row>
    <row r="118" spans="1:8" ht="23.25" thickBot="1">
      <c r="A118" s="103" t="str">
        <f ca="1">VLOOKUP(B118,'Insumos e Serviços'!$A:$F,3,0)</f>
        <v>Insumo</v>
      </c>
      <c r="B118" s="77" t="s">
        <v>120</v>
      </c>
      <c r="C118" s="102" t="str">
        <f ca="1">VLOOKUP(B118,'Insumos e Serviços'!$A:$F,2,0)</f>
        <v>SINAPI</v>
      </c>
      <c r="D118" s="103" t="str">
        <f ca="1">VLOOKUP(B118,'Insumos e Serviços'!$A:$F,4,0)</f>
        <v>PARAFUSO FRANCES M16 EM ACO GALVANIZADO, COMPRIMENTO = 45 MM, DIAMETRO = 16 MM, CABECA ABAULADA</v>
      </c>
      <c r="E118" s="102" t="str">
        <f ca="1">VLOOKUP(B118,'Insumos e Serviços'!$A:$F,5,0)</f>
        <v>UN</v>
      </c>
      <c r="F118" s="91">
        <v>4</v>
      </c>
      <c r="G118" s="101">
        <f ca="1">VLOOKUP(B118,'Insumos e Serviços'!$A:$F,6,0)</f>
        <v>4.83</v>
      </c>
      <c r="H118" s="101">
        <f>TRUNC(F118*G118,2)</f>
        <v>19.32</v>
      </c>
    </row>
    <row r="119" spans="1:8" ht="12" thickTop="1">
      <c r="A119" s="79"/>
      <c r="B119" s="85"/>
      <c r="C119" s="85"/>
      <c r="D119" s="88"/>
      <c r="E119" s="85"/>
      <c r="F119" s="92"/>
      <c r="G119" s="94"/>
      <c r="H119" s="94"/>
    </row>
    <row r="120" spans="1:8">
      <c r="A120" s="131" t="s">
        <v>588</v>
      </c>
      <c r="B120" s="132"/>
      <c r="C120" s="132"/>
      <c r="D120" s="131" t="s">
        <v>589</v>
      </c>
      <c r="E120" s="132"/>
      <c r="F120" s="133"/>
      <c r="G120" s="131"/>
      <c r="H120" s="134"/>
    </row>
    <row r="121" spans="1:8">
      <c r="A121" s="131" t="s">
        <v>762</v>
      </c>
      <c r="B121" s="132"/>
      <c r="C121" s="132"/>
      <c r="D121" s="131" t="s">
        <v>930</v>
      </c>
      <c r="E121" s="132"/>
      <c r="F121" s="133"/>
      <c r="G121" s="131"/>
      <c r="H121" s="134"/>
    </row>
    <row r="122" spans="1:8">
      <c r="A122" s="131" t="s">
        <v>931</v>
      </c>
      <c r="B122" s="132"/>
      <c r="C122" s="132"/>
      <c r="D122" s="131" t="s">
        <v>932</v>
      </c>
      <c r="E122" s="132"/>
      <c r="F122" s="133"/>
      <c r="G122" s="131"/>
      <c r="H122" s="134"/>
    </row>
    <row r="123" spans="1:8" ht="22.5">
      <c r="A123" s="75" t="s">
        <v>933</v>
      </c>
      <c r="B123" s="104" t="str">
        <f ca="1">VLOOKUP(A123,'Orçamento Sintético'!$A:$H,2,0)</f>
        <v xml:space="preserve"> MPDFT0029 </v>
      </c>
      <c r="C123" s="104" t="str">
        <f ca="1">VLOOKUP(A123,'Orçamento Sintético'!$A:$H,3,0)</f>
        <v>Próprio</v>
      </c>
      <c r="D123" s="105" t="str">
        <f ca="1">VLOOKUP(A123,'Orçamento Sintético'!$A:$H,4,0)</f>
        <v>Copia da SINAPI (87640) - Regularização / preparação de superfície horizontal com argamassa, traço 1:3 (cimento e areia), preparo mecânico, espessura média 4cm</v>
      </c>
      <c r="E123" s="104" t="str">
        <f ca="1">VLOOKUP(A123,'Orçamento Sintético'!$A:$H,5,0)</f>
        <v>m²</v>
      </c>
      <c r="F123" s="90"/>
      <c r="G123" s="76"/>
      <c r="H123" s="76">
        <f>SUM(H124:H128)</f>
        <v>53.660000000000011</v>
      </c>
    </row>
    <row r="124" spans="1:8">
      <c r="A124" s="103" t="str">
        <f ca="1">VLOOKUP(B124,'Insumos e Serviços'!$A:$F,3,0)</f>
        <v>Composição</v>
      </c>
      <c r="B124" s="77" t="s">
        <v>814</v>
      </c>
      <c r="C124" s="102" t="str">
        <f ca="1">VLOOKUP(B124,'Insumos e Serviços'!$A:$F,2,0)</f>
        <v>SINAPI</v>
      </c>
      <c r="D124" s="103" t="str">
        <f ca="1">VLOOKUP(B124,'Insumos e Serviços'!$A:$F,4,0)</f>
        <v>PEDREIRO COM ENCARGOS COMPLEMENTARES</v>
      </c>
      <c r="E124" s="102" t="str">
        <f ca="1">VLOOKUP(B124,'Insumos e Serviços'!$A:$F,5,0)</f>
        <v>H</v>
      </c>
      <c r="F124" s="91">
        <v>0.36</v>
      </c>
      <c r="G124" s="101">
        <f ca="1">VLOOKUP(B124,'Insumos e Serviços'!$A:$F,6,0)</f>
        <v>25.09</v>
      </c>
      <c r="H124" s="101">
        <f>TRUNC(F124*G124,2)</f>
        <v>9.0299999999999994</v>
      </c>
    </row>
    <row r="125" spans="1:8">
      <c r="A125" s="103" t="str">
        <f ca="1">VLOOKUP(B125,'Insumos e Serviços'!$A:$F,3,0)</f>
        <v>Composição</v>
      </c>
      <c r="B125" s="77" t="s">
        <v>802</v>
      </c>
      <c r="C125" s="102" t="str">
        <f ca="1">VLOOKUP(B125,'Insumos e Serviços'!$A:$F,2,0)</f>
        <v>SINAPI</v>
      </c>
      <c r="D125" s="103" t="str">
        <f ca="1">VLOOKUP(B125,'Insumos e Serviços'!$A:$F,4,0)</f>
        <v>SERVENTE COM ENCARGOS COMPLEMENTARES</v>
      </c>
      <c r="E125" s="102" t="str">
        <f ca="1">VLOOKUP(B125,'Insumos e Serviços'!$A:$F,5,0)</f>
        <v>H</v>
      </c>
      <c r="F125" s="91">
        <v>0.18</v>
      </c>
      <c r="G125" s="101">
        <f ca="1">VLOOKUP(B125,'Insumos e Serviços'!$A:$F,6,0)</f>
        <v>18.649999999999999</v>
      </c>
      <c r="H125" s="101">
        <f>TRUNC(F125*G125,2)</f>
        <v>3.35</v>
      </c>
    </row>
    <row r="126" spans="1:8" ht="22.5">
      <c r="A126" s="103" t="str">
        <f ca="1">VLOOKUP(B126,'Insumos e Serviços'!$A:$F,3,0)</f>
        <v>Composição</v>
      </c>
      <c r="B126" s="77" t="s">
        <v>228</v>
      </c>
      <c r="C126" s="102" t="str">
        <f ca="1">VLOOKUP(B126,'Insumos e Serviços'!$A:$F,2,0)</f>
        <v>SINAPI</v>
      </c>
      <c r="D126" s="103" t="str">
        <f ca="1">VLOOKUP(B126,'Insumos e Serviços'!$A:$F,4,0)</f>
        <v>ARGAMASSA TRAÇO 1:3 (EM VOLUME DE CIMENTO E AREIA MÉDIA ÚMIDA) PARA CONTRAPISO, PREPARO MECÂNICO COM BETONEIRA 400 L. AF_08/2019</v>
      </c>
      <c r="E126" s="102" t="str">
        <f ca="1">VLOOKUP(B126,'Insumos e Serviços'!$A:$F,5,0)</f>
        <v>m³</v>
      </c>
      <c r="F126" s="91">
        <v>5.2999999999999999E-2</v>
      </c>
      <c r="G126" s="101">
        <f ca="1">VLOOKUP(B126,'Insumos e Serviços'!$A:$F,6,0)</f>
        <v>650.9</v>
      </c>
      <c r="H126" s="101">
        <f>TRUNC(F126*G126,2)</f>
        <v>34.49</v>
      </c>
    </row>
    <row r="127" spans="1:8">
      <c r="A127" s="103" t="str">
        <f ca="1">VLOOKUP(B127,'Insumos e Serviços'!$A:$F,3,0)</f>
        <v>Insumo</v>
      </c>
      <c r="B127" s="77" t="s">
        <v>32</v>
      </c>
      <c r="C127" s="102" t="str">
        <f ca="1">VLOOKUP(B127,'Insumos e Serviços'!$A:$F,2,0)</f>
        <v>SINAPI</v>
      </c>
      <c r="D127" s="103" t="str">
        <f ca="1">VLOOKUP(B127,'Insumos e Serviços'!$A:$F,4,0)</f>
        <v>CIMENTO PORTLAND COMPOSTO CP II-32</v>
      </c>
      <c r="E127" s="102" t="str">
        <f ca="1">VLOOKUP(B127,'Insumos e Serviços'!$A:$F,5,0)</f>
        <v>KG</v>
      </c>
      <c r="F127" s="91">
        <v>0.5</v>
      </c>
      <c r="G127" s="101">
        <f ca="1">VLOOKUP(B127,'Insumos e Serviços'!$A:$F,6,0)</f>
        <v>0.62</v>
      </c>
      <c r="H127" s="101">
        <f>TRUNC(F127*G127,2)</f>
        <v>0.31</v>
      </c>
    </row>
    <row r="128" spans="1:8" ht="12" thickBot="1">
      <c r="A128" s="103" t="str">
        <f ca="1">VLOOKUP(B128,'Insumos e Serviços'!$A:$F,3,0)</f>
        <v>Insumo</v>
      </c>
      <c r="B128" s="77" t="s">
        <v>77</v>
      </c>
      <c r="C128" s="102" t="str">
        <f ca="1">VLOOKUP(B128,'Insumos e Serviços'!$A:$F,2,0)</f>
        <v>SINAPI</v>
      </c>
      <c r="D128" s="103" t="str">
        <f ca="1">VLOOKUP(B128,'Insumos e Serviços'!$A:$F,4,0)</f>
        <v>ADITIVO ADESIVO LIQUIDO PARA ARGAMASSAS DE REVESTIMENTOS CIMENTICIOS</v>
      </c>
      <c r="E128" s="102" t="str">
        <f ca="1">VLOOKUP(B128,'Insumos e Serviços'!$A:$F,5,0)</f>
        <v>L</v>
      </c>
      <c r="F128" s="91">
        <v>0.435</v>
      </c>
      <c r="G128" s="101">
        <f ca="1">VLOOKUP(B128,'Insumos e Serviços'!$A:$F,6,0)</f>
        <v>14.91</v>
      </c>
      <c r="H128" s="101">
        <f>TRUNC(F128*G128,2)</f>
        <v>6.48</v>
      </c>
    </row>
    <row r="129" spans="1:8" ht="12" thickTop="1">
      <c r="A129" s="79"/>
      <c r="B129" s="85"/>
      <c r="C129" s="85"/>
      <c r="D129" s="88"/>
      <c r="E129" s="85"/>
      <c r="F129" s="92"/>
      <c r="G129" s="94"/>
      <c r="H129" s="94"/>
    </row>
    <row r="130" spans="1:8">
      <c r="A130" s="131" t="s">
        <v>768</v>
      </c>
      <c r="B130" s="132"/>
      <c r="C130" s="132"/>
      <c r="D130" s="131" t="s">
        <v>947</v>
      </c>
      <c r="E130" s="132"/>
      <c r="F130" s="133"/>
      <c r="G130" s="131"/>
      <c r="H130" s="134"/>
    </row>
    <row r="131" spans="1:8" ht="22.5">
      <c r="A131" s="75" t="s">
        <v>953</v>
      </c>
      <c r="B131" s="104" t="str">
        <f ca="1">VLOOKUP(A131,'Orçamento Sintético'!$A:$H,2,0)</f>
        <v xml:space="preserve"> MPDFT1567 </v>
      </c>
      <c r="C131" s="104" t="str">
        <f ca="1">VLOOKUP(A131,'Orçamento Sintético'!$A:$H,3,0)</f>
        <v>Próprio</v>
      </c>
      <c r="D131" s="105" t="str">
        <f ca="1">VLOOKUP(A131,'Orçamento Sintético'!$A:$H,4,0)</f>
        <v>Copia da SINAPI (87417) - APLICAÇÃO MANUAL DE GESSO COLA DESEMPENADO EM PAREDES, ESPESSURA DE 0,5CM</v>
      </c>
      <c r="E131" s="104" t="str">
        <f ca="1">VLOOKUP(A131,'Orçamento Sintético'!$A:$H,5,0)</f>
        <v>m²</v>
      </c>
      <c r="F131" s="90"/>
      <c r="G131" s="76"/>
      <c r="H131" s="76">
        <f>SUM(H132:H134)</f>
        <v>32.69</v>
      </c>
    </row>
    <row r="132" spans="1:8">
      <c r="A132" s="103" t="str">
        <f ca="1">VLOOKUP(B132,'Insumos e Serviços'!$A:$F,3,0)</f>
        <v>Composição</v>
      </c>
      <c r="B132" s="77" t="s">
        <v>230</v>
      </c>
      <c r="C132" s="102" t="str">
        <f ca="1">VLOOKUP(B132,'Insumos e Serviços'!$A:$F,2,0)</f>
        <v>SINAPI</v>
      </c>
      <c r="D132" s="103" t="str">
        <f ca="1">VLOOKUP(B132,'Insumos e Serviços'!$A:$F,4,0)</f>
        <v>GESSEIRO COM ENCARGOS COMPLEMENTARES</v>
      </c>
      <c r="E132" s="102" t="str">
        <f ca="1">VLOOKUP(B132,'Insumos e Serviços'!$A:$F,5,0)</f>
        <v>H</v>
      </c>
      <c r="F132" s="91">
        <v>0.33</v>
      </c>
      <c r="G132" s="101">
        <f ca="1">VLOOKUP(B132,'Insumos e Serviços'!$A:$F,6,0)</f>
        <v>24.95</v>
      </c>
      <c r="H132" s="101">
        <f>TRUNC(F132*G132,2)</f>
        <v>8.23</v>
      </c>
    </row>
    <row r="133" spans="1:8">
      <c r="A133" s="103" t="str">
        <f ca="1">VLOOKUP(B133,'Insumos e Serviços'!$A:$F,3,0)</f>
        <v>Composição</v>
      </c>
      <c r="B133" s="77" t="s">
        <v>802</v>
      </c>
      <c r="C133" s="102" t="str">
        <f ca="1">VLOOKUP(B133,'Insumos e Serviços'!$A:$F,2,0)</f>
        <v>SINAPI</v>
      </c>
      <c r="D133" s="103" t="str">
        <f ca="1">VLOOKUP(B133,'Insumos e Serviços'!$A:$F,4,0)</f>
        <v>SERVENTE COM ENCARGOS COMPLEMENTARES</v>
      </c>
      <c r="E133" s="102" t="str">
        <f ca="1">VLOOKUP(B133,'Insumos e Serviços'!$A:$F,5,0)</f>
        <v>H</v>
      </c>
      <c r="F133" s="91">
        <v>7.0000000000000007E-2</v>
      </c>
      <c r="G133" s="101">
        <f ca="1">VLOOKUP(B133,'Insumos e Serviços'!$A:$F,6,0)</f>
        <v>18.649999999999999</v>
      </c>
      <c r="H133" s="101">
        <f>TRUNC(F133*G133,2)</f>
        <v>1.3</v>
      </c>
    </row>
    <row r="134" spans="1:8" ht="12" thickBot="1">
      <c r="A134" s="103" t="str">
        <f ca="1">VLOOKUP(B134,'Insumos e Serviços'!$A:$F,3,0)</f>
        <v>Insumo</v>
      </c>
      <c r="B134" s="77" t="s">
        <v>40</v>
      </c>
      <c r="C134" s="102" t="str">
        <f ca="1">VLOOKUP(B134,'Insumos e Serviços'!$A:$F,2,0)</f>
        <v>SINAPI</v>
      </c>
      <c r="D134" s="103" t="str">
        <f ca="1">VLOOKUP(B134,'Insumos e Serviços'!$A:$F,4,0)</f>
        <v>GESSO COLA, EM PO, PARA FIXACAO DE MOLDURAS, SANCAS E BLOCOS DE GESSO</v>
      </c>
      <c r="E134" s="102" t="str">
        <f ca="1">VLOOKUP(B134,'Insumos e Serviços'!$A:$F,5,0)</f>
        <v>KG</v>
      </c>
      <c r="F134" s="91">
        <v>9.65</v>
      </c>
      <c r="G134" s="101">
        <f ca="1">VLOOKUP(B134,'Insumos e Serviços'!$A:$F,6,0)</f>
        <v>2.4</v>
      </c>
      <c r="H134" s="101">
        <f>TRUNC(F134*G134,2)</f>
        <v>23.16</v>
      </c>
    </row>
    <row r="135" spans="1:8" ht="12" thickTop="1">
      <c r="A135" s="79"/>
      <c r="B135" s="85"/>
      <c r="C135" s="85"/>
      <c r="D135" s="88"/>
      <c r="E135" s="85"/>
      <c r="F135" s="92"/>
      <c r="G135" s="94"/>
      <c r="H135" s="94"/>
    </row>
    <row r="136" spans="1:8">
      <c r="A136" s="131" t="s">
        <v>961</v>
      </c>
      <c r="B136" s="132"/>
      <c r="C136" s="132"/>
      <c r="D136" s="131" t="s">
        <v>962</v>
      </c>
      <c r="E136" s="132"/>
      <c r="F136" s="133"/>
      <c r="G136" s="131"/>
      <c r="H136" s="134"/>
    </row>
    <row r="137" spans="1:8" ht="22.5">
      <c r="A137" s="75" t="s">
        <v>963</v>
      </c>
      <c r="B137" s="104" t="str">
        <f ca="1">VLOOKUP(A137,'Orçamento Sintético'!$A:$H,2,0)</f>
        <v xml:space="preserve"> MPDFT1602 </v>
      </c>
      <c r="C137" s="104" t="str">
        <f ca="1">VLOOKUP(A137,'Orçamento Sintético'!$A:$H,3,0)</f>
        <v>Próprio</v>
      </c>
      <c r="D137" s="105" t="str">
        <f ca="1">VLOOKUP(A137,'Orçamento Sintético'!$A:$H,4,0)</f>
        <v>Copia da SINAPI (87263) - Porcelanato cinza claro, acab. acetinado 60x60cm, Biancogrês Cemento Grigio</v>
      </c>
      <c r="E137" s="104" t="str">
        <f ca="1">VLOOKUP(A137,'Orçamento Sintético'!$A:$H,5,0)</f>
        <v>m²</v>
      </c>
      <c r="F137" s="90"/>
      <c r="G137" s="76"/>
      <c r="H137" s="76">
        <f>SUM(H138:H142)</f>
        <v>99.52</v>
      </c>
    </row>
    <row r="138" spans="1:8">
      <c r="A138" s="103" t="str">
        <f ca="1">VLOOKUP(B138,'Insumos e Serviços'!$A:$F,3,0)</f>
        <v>Composição</v>
      </c>
      <c r="B138" s="77" t="s">
        <v>812</v>
      </c>
      <c r="C138" s="102" t="str">
        <f ca="1">VLOOKUP(B138,'Insumos e Serviços'!$A:$F,2,0)</f>
        <v>SINAPI</v>
      </c>
      <c r="D138" s="103" t="str">
        <f ca="1">VLOOKUP(B138,'Insumos e Serviços'!$A:$F,4,0)</f>
        <v>AZULEJISTA OU LADRILHISTA COM ENCARGOS COMPLEMENTARES</v>
      </c>
      <c r="E138" s="102" t="str">
        <f ca="1">VLOOKUP(B138,'Insumos e Serviços'!$A:$F,5,0)</f>
        <v>H</v>
      </c>
      <c r="F138" s="91">
        <v>0.44</v>
      </c>
      <c r="G138" s="101">
        <f ca="1">VLOOKUP(B138,'Insumos e Serviços'!$A:$F,6,0)</f>
        <v>25</v>
      </c>
      <c r="H138" s="101">
        <f>TRUNC(F138*G138,2)</f>
        <v>11</v>
      </c>
    </row>
    <row r="139" spans="1:8">
      <c r="A139" s="103" t="str">
        <f ca="1">VLOOKUP(B139,'Insumos e Serviços'!$A:$F,3,0)</f>
        <v>Composição</v>
      </c>
      <c r="B139" s="77" t="s">
        <v>802</v>
      </c>
      <c r="C139" s="102" t="str">
        <f ca="1">VLOOKUP(B139,'Insumos e Serviços'!$A:$F,2,0)</f>
        <v>SINAPI</v>
      </c>
      <c r="D139" s="103" t="str">
        <f ca="1">VLOOKUP(B139,'Insumos e Serviços'!$A:$F,4,0)</f>
        <v>SERVENTE COM ENCARGOS COMPLEMENTARES</v>
      </c>
      <c r="E139" s="102" t="str">
        <f ca="1">VLOOKUP(B139,'Insumos e Serviços'!$A:$F,5,0)</f>
        <v>H</v>
      </c>
      <c r="F139" s="91">
        <v>0.2</v>
      </c>
      <c r="G139" s="101">
        <f ca="1">VLOOKUP(B139,'Insumos e Serviços'!$A:$F,6,0)</f>
        <v>18.649999999999999</v>
      </c>
      <c r="H139" s="101">
        <f>TRUNC(F139*G139,2)</f>
        <v>3.73</v>
      </c>
    </row>
    <row r="140" spans="1:8">
      <c r="A140" s="103" t="str">
        <f ca="1">VLOOKUP(B140,'Insumos e Serviços'!$A:$F,3,0)</f>
        <v>Insumo</v>
      </c>
      <c r="B140" s="77" t="s">
        <v>132</v>
      </c>
      <c r="C140" s="102" t="str">
        <f ca="1">VLOOKUP(B140,'Insumos e Serviços'!$A:$F,2,0)</f>
        <v>SINAPI</v>
      </c>
      <c r="D140" s="103" t="str">
        <f ca="1">VLOOKUP(B140,'Insumos e Serviços'!$A:$F,4,0)</f>
        <v>REJUNTE CIMENTICIO, QUALQUER COR</v>
      </c>
      <c r="E140" s="102" t="str">
        <f ca="1">VLOOKUP(B140,'Insumos e Serviços'!$A:$F,5,0)</f>
        <v>KG</v>
      </c>
      <c r="F140" s="91">
        <v>0.14000000000000001</v>
      </c>
      <c r="G140" s="101">
        <f ca="1">VLOOKUP(B140,'Insumos e Serviços'!$A:$F,6,0)</f>
        <v>3.22</v>
      </c>
      <c r="H140" s="101">
        <f>TRUNC(F140*G140,2)</f>
        <v>0.45</v>
      </c>
    </row>
    <row r="141" spans="1:8">
      <c r="A141" s="103" t="str">
        <f ca="1">VLOOKUP(B141,'Insumos e Serviços'!$A:$F,3,0)</f>
        <v>Insumo</v>
      </c>
      <c r="B141" s="77" t="s">
        <v>841</v>
      </c>
      <c r="C141" s="102" t="str">
        <f ca="1">VLOOKUP(B141,'Insumos e Serviços'!$A:$F,2,0)</f>
        <v>SINAPI</v>
      </c>
      <c r="D141" s="103" t="str">
        <f ca="1">VLOOKUP(B141,'Insumos e Serviços'!$A:$F,4,0)</f>
        <v>ARGAMASSA COLANTE AC II</v>
      </c>
      <c r="E141" s="102" t="str">
        <f ca="1">VLOOKUP(B141,'Insumos e Serviços'!$A:$F,5,0)</f>
        <v>KG</v>
      </c>
      <c r="F141" s="91">
        <v>8.6199999999999992</v>
      </c>
      <c r="G141" s="101">
        <f ca="1">VLOOKUP(B141,'Insumos e Serviços'!$A:$F,6,0)</f>
        <v>1.02</v>
      </c>
      <c r="H141" s="101">
        <f>TRUNC(F141*G141,2)</f>
        <v>8.7899999999999991</v>
      </c>
    </row>
    <row r="142" spans="1:8" ht="12" thickBot="1">
      <c r="A142" s="103" t="str">
        <f ca="1">VLOOKUP(B142,'Insumos e Serviços'!$A:$F,3,0)</f>
        <v>Insumo</v>
      </c>
      <c r="B142" s="77" t="s">
        <v>48</v>
      </c>
      <c r="C142" s="102" t="str">
        <f ca="1">VLOOKUP(B142,'Insumos e Serviços'!$A:$F,2,0)</f>
        <v>Próprio</v>
      </c>
      <c r="D142" s="103" t="str">
        <f ca="1">VLOOKUP(B142,'Insumos e Serviços'!$A:$F,4,0)</f>
        <v>Porcelanato cinza claro, acab. acetinado 60x60cm, Biancogrês Cemento Grigio</v>
      </c>
      <c r="E142" s="102" t="str">
        <f ca="1">VLOOKUP(B142,'Insumos e Serviços'!$A:$F,5,0)</f>
        <v>m²</v>
      </c>
      <c r="F142" s="91">
        <v>1.07</v>
      </c>
      <c r="G142" s="101">
        <f ca="1">VLOOKUP(B142,'Insumos e Serviços'!$A:$F,6,0)</f>
        <v>70.61</v>
      </c>
      <c r="H142" s="101">
        <f>TRUNC(F142*G142,2)</f>
        <v>75.55</v>
      </c>
    </row>
    <row r="143" spans="1:8" ht="12" thickTop="1">
      <c r="A143" s="79"/>
      <c r="B143" s="85"/>
      <c r="C143" s="85"/>
      <c r="D143" s="88"/>
      <c r="E143" s="85"/>
      <c r="F143" s="92"/>
      <c r="G143" s="94"/>
      <c r="H143" s="94"/>
    </row>
    <row r="144" spans="1:8" ht="22.5">
      <c r="A144" s="75" t="s">
        <v>966</v>
      </c>
      <c r="B144" s="104" t="str">
        <f ca="1">VLOOKUP(A144,'Orçamento Sintético'!$A:$H,2,0)</f>
        <v xml:space="preserve"> MPDFT1603 </v>
      </c>
      <c r="C144" s="104" t="str">
        <f ca="1">VLOOKUP(A144,'Orçamento Sintético'!$A:$H,3,0)</f>
        <v>Próprio</v>
      </c>
      <c r="D144" s="105" t="str">
        <f ca="1">VLOOKUP(A144,'Orçamento Sintético'!$A:$H,4,0)</f>
        <v>Copia da SINAPI (87263) - Porcelanato cinza escuro acab. acetinado 60x60cm, Biancogres Cemento Grafite</v>
      </c>
      <c r="E144" s="104" t="str">
        <f ca="1">VLOOKUP(A144,'Orçamento Sintético'!$A:$H,5,0)</f>
        <v>m²</v>
      </c>
      <c r="F144" s="90"/>
      <c r="G144" s="76"/>
      <c r="H144" s="76">
        <f>SUM(H145:H149)</f>
        <v>115.44</v>
      </c>
    </row>
    <row r="145" spans="1:8">
      <c r="A145" s="103" t="str">
        <f ca="1">VLOOKUP(B145,'Insumos e Serviços'!$A:$F,3,0)</f>
        <v>Composição</v>
      </c>
      <c r="B145" s="77" t="s">
        <v>812</v>
      </c>
      <c r="C145" s="102" t="str">
        <f ca="1">VLOOKUP(B145,'Insumos e Serviços'!$A:$F,2,0)</f>
        <v>SINAPI</v>
      </c>
      <c r="D145" s="103" t="str">
        <f ca="1">VLOOKUP(B145,'Insumos e Serviços'!$A:$F,4,0)</f>
        <v>AZULEJISTA OU LADRILHISTA COM ENCARGOS COMPLEMENTARES</v>
      </c>
      <c r="E145" s="102" t="str">
        <f ca="1">VLOOKUP(B145,'Insumos e Serviços'!$A:$F,5,0)</f>
        <v>H</v>
      </c>
      <c r="F145" s="91">
        <v>0.44</v>
      </c>
      <c r="G145" s="101">
        <f ca="1">VLOOKUP(B145,'Insumos e Serviços'!$A:$F,6,0)</f>
        <v>25</v>
      </c>
      <c r="H145" s="101">
        <f>TRUNC(F145*G145,2)</f>
        <v>11</v>
      </c>
    </row>
    <row r="146" spans="1:8">
      <c r="A146" s="103" t="str">
        <f ca="1">VLOOKUP(B146,'Insumos e Serviços'!$A:$F,3,0)</f>
        <v>Composição</v>
      </c>
      <c r="B146" s="77" t="s">
        <v>802</v>
      </c>
      <c r="C146" s="102" t="str">
        <f ca="1">VLOOKUP(B146,'Insumos e Serviços'!$A:$F,2,0)</f>
        <v>SINAPI</v>
      </c>
      <c r="D146" s="103" t="str">
        <f ca="1">VLOOKUP(B146,'Insumos e Serviços'!$A:$F,4,0)</f>
        <v>SERVENTE COM ENCARGOS COMPLEMENTARES</v>
      </c>
      <c r="E146" s="102" t="str">
        <f ca="1">VLOOKUP(B146,'Insumos e Serviços'!$A:$F,5,0)</f>
        <v>H</v>
      </c>
      <c r="F146" s="91">
        <v>0.2</v>
      </c>
      <c r="G146" s="101">
        <f ca="1">VLOOKUP(B146,'Insumos e Serviços'!$A:$F,6,0)</f>
        <v>18.649999999999999</v>
      </c>
      <c r="H146" s="101">
        <f>TRUNC(F146*G146,2)</f>
        <v>3.73</v>
      </c>
    </row>
    <row r="147" spans="1:8">
      <c r="A147" s="103" t="str">
        <f ca="1">VLOOKUP(B147,'Insumos e Serviços'!$A:$F,3,0)</f>
        <v>Insumo</v>
      </c>
      <c r="B147" s="77" t="s">
        <v>132</v>
      </c>
      <c r="C147" s="102" t="str">
        <f ca="1">VLOOKUP(B147,'Insumos e Serviços'!$A:$F,2,0)</f>
        <v>SINAPI</v>
      </c>
      <c r="D147" s="103" t="str">
        <f ca="1">VLOOKUP(B147,'Insumos e Serviços'!$A:$F,4,0)</f>
        <v>REJUNTE CIMENTICIO, QUALQUER COR</v>
      </c>
      <c r="E147" s="102" t="str">
        <f ca="1">VLOOKUP(B147,'Insumos e Serviços'!$A:$F,5,0)</f>
        <v>KG</v>
      </c>
      <c r="F147" s="91">
        <v>0.14000000000000001</v>
      </c>
      <c r="G147" s="101">
        <f ca="1">VLOOKUP(B147,'Insumos e Serviços'!$A:$F,6,0)</f>
        <v>3.22</v>
      </c>
      <c r="H147" s="101">
        <f>TRUNC(F147*G147,2)</f>
        <v>0.45</v>
      </c>
    </row>
    <row r="148" spans="1:8">
      <c r="A148" s="103" t="str">
        <f ca="1">VLOOKUP(B148,'Insumos e Serviços'!$A:$F,3,0)</f>
        <v>Insumo</v>
      </c>
      <c r="B148" s="77" t="s">
        <v>841</v>
      </c>
      <c r="C148" s="102" t="str">
        <f ca="1">VLOOKUP(B148,'Insumos e Serviços'!$A:$F,2,0)</f>
        <v>SINAPI</v>
      </c>
      <c r="D148" s="103" t="str">
        <f ca="1">VLOOKUP(B148,'Insumos e Serviços'!$A:$F,4,0)</f>
        <v>ARGAMASSA COLANTE AC II</v>
      </c>
      <c r="E148" s="102" t="str">
        <f ca="1">VLOOKUP(B148,'Insumos e Serviços'!$A:$F,5,0)</f>
        <v>KG</v>
      </c>
      <c r="F148" s="91">
        <v>8.6199999999999992</v>
      </c>
      <c r="G148" s="101">
        <f ca="1">VLOOKUP(B148,'Insumos e Serviços'!$A:$F,6,0)</f>
        <v>1.02</v>
      </c>
      <c r="H148" s="101">
        <f>TRUNC(F148*G148,2)</f>
        <v>8.7899999999999991</v>
      </c>
    </row>
    <row r="149" spans="1:8" ht="12" thickBot="1">
      <c r="A149" s="103" t="str">
        <f ca="1">VLOOKUP(B149,'Insumos e Serviços'!$A:$F,3,0)</f>
        <v>Insumo</v>
      </c>
      <c r="B149" s="77" t="s">
        <v>13</v>
      </c>
      <c r="C149" s="102" t="str">
        <f ca="1">VLOOKUP(B149,'Insumos e Serviços'!$A:$F,2,0)</f>
        <v>Próprio</v>
      </c>
      <c r="D149" s="103" t="str">
        <f ca="1">VLOOKUP(B149,'Insumos e Serviços'!$A:$F,4,0)</f>
        <v>Porcelanato cinza escuro acab. acetinado 60x60cm, Biancogres Cemento Grafite</v>
      </c>
      <c r="E149" s="102" t="str">
        <f ca="1">VLOOKUP(B149,'Insumos e Serviços'!$A:$F,5,0)</f>
        <v>m²</v>
      </c>
      <c r="F149" s="91">
        <v>1.07</v>
      </c>
      <c r="G149" s="101">
        <f ca="1">VLOOKUP(B149,'Insumos e Serviços'!$A:$F,6,0)</f>
        <v>85.49</v>
      </c>
      <c r="H149" s="101">
        <f>TRUNC(F149*G149,2)</f>
        <v>91.47</v>
      </c>
    </row>
    <row r="150" spans="1:8" ht="12" thickTop="1">
      <c r="A150" s="79"/>
      <c r="B150" s="85"/>
      <c r="C150" s="85"/>
      <c r="D150" s="88"/>
      <c r="E150" s="85"/>
      <c r="F150" s="92"/>
      <c r="G150" s="94"/>
      <c r="H150" s="94"/>
    </row>
    <row r="151" spans="1:8" ht="22.5">
      <c r="A151" s="75" t="s">
        <v>969</v>
      </c>
      <c r="B151" s="104" t="str">
        <f ca="1">VLOOKUP(A151,'Orçamento Sintético'!$A:$H,2,0)</f>
        <v xml:space="preserve"> MPDFT1594 </v>
      </c>
      <c r="C151" s="104" t="str">
        <f ca="1">VLOOKUP(A151,'Orçamento Sintético'!$A:$H,3,0)</f>
        <v>Próprio</v>
      </c>
      <c r="D151" s="105" t="str">
        <f ca="1">VLOOKUP(A151,'Orçamento Sintético'!$A:$H,4,0)</f>
        <v>Cópia da SINAPI (87263) – Mão de obra de assentamento de revestimento cerâmico para piso com placas tipo porcelanato, inclusive argamassa e rejunte</v>
      </c>
      <c r="E151" s="104" t="str">
        <f ca="1">VLOOKUP(A151,'Orçamento Sintético'!$A:$H,5,0)</f>
        <v>m²</v>
      </c>
      <c r="F151" s="90"/>
      <c r="G151" s="76"/>
      <c r="H151" s="76">
        <f>SUM(H152:H155)</f>
        <v>29.740000000000002</v>
      </c>
    </row>
    <row r="152" spans="1:8">
      <c r="A152" s="103" t="str">
        <f ca="1">VLOOKUP(B152,'Insumos e Serviços'!$A:$F,3,0)</f>
        <v>Composição</v>
      </c>
      <c r="B152" s="77" t="s">
        <v>812</v>
      </c>
      <c r="C152" s="102" t="str">
        <f ca="1">VLOOKUP(B152,'Insumos e Serviços'!$A:$F,2,0)</f>
        <v>SINAPI</v>
      </c>
      <c r="D152" s="103" t="str">
        <f ca="1">VLOOKUP(B152,'Insumos e Serviços'!$A:$F,4,0)</f>
        <v>AZULEJISTA OU LADRILHISTA COM ENCARGOS COMPLEMENTARES</v>
      </c>
      <c r="E152" s="102" t="str">
        <f ca="1">VLOOKUP(B152,'Insumos e Serviços'!$A:$F,5,0)</f>
        <v>H</v>
      </c>
      <c r="F152" s="91">
        <v>0.44</v>
      </c>
      <c r="G152" s="101">
        <f ca="1">VLOOKUP(B152,'Insumos e Serviços'!$A:$F,6,0)</f>
        <v>25</v>
      </c>
      <c r="H152" s="101">
        <f>TRUNC(F152*G152,2)</f>
        <v>11</v>
      </c>
    </row>
    <row r="153" spans="1:8">
      <c r="A153" s="103" t="str">
        <f ca="1">VLOOKUP(B153,'Insumos e Serviços'!$A:$F,3,0)</f>
        <v>Composição</v>
      </c>
      <c r="B153" s="77" t="s">
        <v>802</v>
      </c>
      <c r="C153" s="102" t="str">
        <f ca="1">VLOOKUP(B153,'Insumos e Serviços'!$A:$F,2,0)</f>
        <v>SINAPI</v>
      </c>
      <c r="D153" s="103" t="str">
        <f ca="1">VLOOKUP(B153,'Insumos e Serviços'!$A:$F,4,0)</f>
        <v>SERVENTE COM ENCARGOS COMPLEMENTARES</v>
      </c>
      <c r="E153" s="102" t="str">
        <f ca="1">VLOOKUP(B153,'Insumos e Serviços'!$A:$F,5,0)</f>
        <v>H</v>
      </c>
      <c r="F153" s="91">
        <v>0.2</v>
      </c>
      <c r="G153" s="101">
        <f ca="1">VLOOKUP(B153,'Insumos e Serviços'!$A:$F,6,0)</f>
        <v>18.649999999999999</v>
      </c>
      <c r="H153" s="101">
        <f>TRUNC(F153*G153,2)</f>
        <v>3.73</v>
      </c>
    </row>
    <row r="154" spans="1:8">
      <c r="A154" s="103" t="str">
        <f ca="1">VLOOKUP(B154,'Insumos e Serviços'!$A:$F,3,0)</f>
        <v>Insumo</v>
      </c>
      <c r="B154" s="77" t="s">
        <v>132</v>
      </c>
      <c r="C154" s="102" t="str">
        <f ca="1">VLOOKUP(B154,'Insumos e Serviços'!$A:$F,2,0)</f>
        <v>SINAPI</v>
      </c>
      <c r="D154" s="103" t="str">
        <f ca="1">VLOOKUP(B154,'Insumos e Serviços'!$A:$F,4,0)</f>
        <v>REJUNTE CIMENTICIO, QUALQUER COR</v>
      </c>
      <c r="E154" s="102" t="str">
        <f ca="1">VLOOKUP(B154,'Insumos e Serviços'!$A:$F,5,0)</f>
        <v>KG</v>
      </c>
      <c r="F154" s="91">
        <v>0.14000000000000001</v>
      </c>
      <c r="G154" s="101">
        <f ca="1">VLOOKUP(B154,'Insumos e Serviços'!$A:$F,6,0)</f>
        <v>3.22</v>
      </c>
      <c r="H154" s="101">
        <f>TRUNC(F154*G154,2)</f>
        <v>0.45</v>
      </c>
    </row>
    <row r="155" spans="1:8" ht="12" thickBot="1">
      <c r="A155" s="103" t="str">
        <f ca="1">VLOOKUP(B155,'Insumos e Serviços'!$A:$F,3,0)</f>
        <v>Insumo</v>
      </c>
      <c r="B155" s="77" t="s">
        <v>830</v>
      </c>
      <c r="C155" s="102" t="str">
        <f ca="1">VLOOKUP(B155,'Insumos e Serviços'!$A:$F,2,0)</f>
        <v>SINAPI</v>
      </c>
      <c r="D155" s="103" t="str">
        <f ca="1">VLOOKUP(B155,'Insumos e Serviços'!$A:$F,4,0)</f>
        <v>ARGAMASSA COLANTE TIPO AC III</v>
      </c>
      <c r="E155" s="102" t="str">
        <f ca="1">VLOOKUP(B155,'Insumos e Serviços'!$A:$F,5,0)</f>
        <v>KG</v>
      </c>
      <c r="F155" s="91">
        <v>8.6199999999999992</v>
      </c>
      <c r="G155" s="101">
        <f ca="1">VLOOKUP(B155,'Insumos e Serviços'!$A:$F,6,0)</f>
        <v>1.69</v>
      </c>
      <c r="H155" s="101">
        <f>TRUNC(F155*G155,2)</f>
        <v>14.56</v>
      </c>
    </row>
    <row r="156" spans="1:8" ht="12" thickTop="1">
      <c r="A156" s="79"/>
      <c r="B156" s="85"/>
      <c r="C156" s="85"/>
      <c r="D156" s="88"/>
      <c r="E156" s="85"/>
      <c r="F156" s="92"/>
      <c r="G156" s="94"/>
      <c r="H156" s="94"/>
    </row>
    <row r="157" spans="1:8" ht="22.5">
      <c r="A157" s="75" t="s">
        <v>972</v>
      </c>
      <c r="B157" s="104" t="str">
        <f ca="1">VLOOKUP(A157,'Orçamento Sintético'!$A:$H,2,0)</f>
        <v xml:space="preserve"> MPDFT1605 </v>
      </c>
      <c r="C157" s="104" t="str">
        <f ca="1">VLOOKUP(A157,'Orçamento Sintético'!$A:$H,3,0)</f>
        <v>Próprio</v>
      </c>
      <c r="D157" s="105" t="str">
        <f ca="1">VLOOKUP(A157,'Orçamento Sintético'!$A:$H,4,0)</f>
        <v>Copia da SINAPI (88650) - Rodapé em porcelanato cinza claro acab. acetinado (peça 60x60cm) - corte 15x60, Biancogres Cemento Grigio</v>
      </c>
      <c r="E157" s="104" t="str">
        <f ca="1">VLOOKUP(A157,'Orçamento Sintético'!$A:$H,5,0)</f>
        <v>m</v>
      </c>
      <c r="F157" s="90"/>
      <c r="G157" s="76"/>
      <c r="H157" s="76">
        <f>SUM(H158:H162)</f>
        <v>34.36</v>
      </c>
    </row>
    <row r="158" spans="1:8">
      <c r="A158" s="103" t="str">
        <f ca="1">VLOOKUP(B158,'Insumos e Serviços'!$A:$F,3,0)</f>
        <v>Composição</v>
      </c>
      <c r="B158" s="77" t="s">
        <v>812</v>
      </c>
      <c r="C158" s="102" t="str">
        <f ca="1">VLOOKUP(B158,'Insumos e Serviços'!$A:$F,2,0)</f>
        <v>SINAPI</v>
      </c>
      <c r="D158" s="103" t="str">
        <f ca="1">VLOOKUP(B158,'Insumos e Serviços'!$A:$F,4,0)</f>
        <v>AZULEJISTA OU LADRILHISTA COM ENCARGOS COMPLEMENTARES</v>
      </c>
      <c r="E158" s="102" t="str">
        <f ca="1">VLOOKUP(B158,'Insumos e Serviços'!$A:$F,5,0)</f>
        <v>H</v>
      </c>
      <c r="F158" s="91">
        <v>0.1275</v>
      </c>
      <c r="G158" s="101">
        <f ca="1">VLOOKUP(B158,'Insumos e Serviços'!$A:$F,6,0)</f>
        <v>25</v>
      </c>
      <c r="H158" s="101">
        <f>TRUNC(F158*G158,2)</f>
        <v>3.18</v>
      </c>
    </row>
    <row r="159" spans="1:8">
      <c r="A159" s="103" t="str">
        <f ca="1">VLOOKUP(B159,'Insumos e Serviços'!$A:$F,3,0)</f>
        <v>Composição</v>
      </c>
      <c r="B159" s="77" t="s">
        <v>802</v>
      </c>
      <c r="C159" s="102" t="str">
        <f ca="1">VLOOKUP(B159,'Insumos e Serviços'!$A:$F,2,0)</f>
        <v>SINAPI</v>
      </c>
      <c r="D159" s="103" t="str">
        <f ca="1">VLOOKUP(B159,'Insumos e Serviços'!$A:$F,4,0)</f>
        <v>SERVENTE COM ENCARGOS COMPLEMENTARES</v>
      </c>
      <c r="E159" s="102" t="str">
        <f ca="1">VLOOKUP(B159,'Insumos e Serviços'!$A:$F,5,0)</f>
        <v>H</v>
      </c>
      <c r="F159" s="91">
        <v>4.65E-2</v>
      </c>
      <c r="G159" s="101">
        <f ca="1">VLOOKUP(B159,'Insumos e Serviços'!$A:$F,6,0)</f>
        <v>18.649999999999999</v>
      </c>
      <c r="H159" s="101">
        <f>TRUNC(F159*G159,2)</f>
        <v>0.86</v>
      </c>
    </row>
    <row r="160" spans="1:8">
      <c r="A160" s="103" t="str">
        <f ca="1">VLOOKUP(B160,'Insumos e Serviços'!$A:$F,3,0)</f>
        <v>Insumo</v>
      </c>
      <c r="B160" s="77" t="s">
        <v>132</v>
      </c>
      <c r="C160" s="102" t="str">
        <f ca="1">VLOOKUP(B160,'Insumos e Serviços'!$A:$F,2,0)</f>
        <v>SINAPI</v>
      </c>
      <c r="D160" s="103" t="str">
        <f ca="1">VLOOKUP(B160,'Insumos e Serviços'!$A:$F,4,0)</f>
        <v>REJUNTE CIMENTICIO, QUALQUER COR</v>
      </c>
      <c r="E160" s="102" t="str">
        <f ca="1">VLOOKUP(B160,'Insumos e Serviços'!$A:$F,5,0)</f>
        <v>KG</v>
      </c>
      <c r="F160" s="91">
        <v>0.36</v>
      </c>
      <c r="G160" s="101">
        <f ca="1">VLOOKUP(B160,'Insumos e Serviços'!$A:$F,6,0)</f>
        <v>3.22</v>
      </c>
      <c r="H160" s="101">
        <f>TRUNC(F160*G160,2)</f>
        <v>1.1499999999999999</v>
      </c>
    </row>
    <row r="161" spans="1:8">
      <c r="A161" s="103" t="str">
        <f ca="1">VLOOKUP(B161,'Insumos e Serviços'!$A:$F,3,0)</f>
        <v>Insumo</v>
      </c>
      <c r="B161" s="77" t="s">
        <v>841</v>
      </c>
      <c r="C161" s="102" t="str">
        <f ca="1">VLOOKUP(B161,'Insumos e Serviços'!$A:$F,2,0)</f>
        <v>SINAPI</v>
      </c>
      <c r="D161" s="103" t="str">
        <f ca="1">VLOOKUP(B161,'Insumos e Serviços'!$A:$F,4,0)</f>
        <v>ARGAMASSA COLANTE AC II</v>
      </c>
      <c r="E161" s="102" t="str">
        <f ca="1">VLOOKUP(B161,'Insumos e Serviços'!$A:$F,5,0)</f>
        <v>KG</v>
      </c>
      <c r="F161" s="91">
        <v>2.5842000000000001</v>
      </c>
      <c r="G161" s="101">
        <f ca="1">VLOOKUP(B161,'Insumos e Serviços'!$A:$F,6,0)</f>
        <v>1.02</v>
      </c>
      <c r="H161" s="101">
        <f>TRUNC(F161*G161,2)</f>
        <v>2.63</v>
      </c>
    </row>
    <row r="162" spans="1:8" ht="12" thickBot="1">
      <c r="A162" s="103" t="str">
        <f ca="1">VLOOKUP(B162,'Insumos e Serviços'!$A:$F,3,0)</f>
        <v>Insumo</v>
      </c>
      <c r="B162" s="77" t="s">
        <v>48</v>
      </c>
      <c r="C162" s="102" t="str">
        <f ca="1">VLOOKUP(B162,'Insumos e Serviços'!$A:$F,2,0)</f>
        <v>Próprio</v>
      </c>
      <c r="D162" s="103" t="str">
        <f ca="1">VLOOKUP(B162,'Insumos e Serviços'!$A:$F,4,0)</f>
        <v>Porcelanato cinza claro, acab. acetinado 60x60cm, Biancogrês Cemento Grigio</v>
      </c>
      <c r="E162" s="102" t="str">
        <f ca="1">VLOOKUP(B162,'Insumos e Serviços'!$A:$F,5,0)</f>
        <v>m²</v>
      </c>
      <c r="F162" s="91">
        <v>0.376</v>
      </c>
      <c r="G162" s="101">
        <f ca="1">VLOOKUP(B162,'Insumos e Serviços'!$A:$F,6,0)</f>
        <v>70.61</v>
      </c>
      <c r="H162" s="101">
        <f>TRUNC(F162*G162,2)</f>
        <v>26.54</v>
      </c>
    </row>
    <row r="163" spans="1:8" ht="12" thickTop="1">
      <c r="A163" s="79"/>
      <c r="B163" s="85"/>
      <c r="C163" s="85"/>
      <c r="D163" s="88"/>
      <c r="E163" s="85"/>
      <c r="F163" s="92"/>
      <c r="G163" s="94"/>
      <c r="H163" s="94"/>
    </row>
    <row r="164" spans="1:8" ht="22.5">
      <c r="A164" s="75" t="s">
        <v>975</v>
      </c>
      <c r="B164" s="104" t="str">
        <f ca="1">VLOOKUP(A164,'Orçamento Sintético'!$A:$H,2,0)</f>
        <v xml:space="preserve"> MPDFT1604 </v>
      </c>
      <c r="C164" s="104" t="str">
        <f ca="1">VLOOKUP(A164,'Orçamento Sintético'!$A:$H,3,0)</f>
        <v>Próprio</v>
      </c>
      <c r="D164" s="105" t="str">
        <f ca="1">VLOOKUP(A164,'Orçamento Sintético'!$A:$H,4,0)</f>
        <v>Copia da SINAPI (88650) - Rodapé em porcelanato cinza escuro acab. acetinado (peça 60x60cm) - corte 15x60, Biancogres Cemento Grafite</v>
      </c>
      <c r="E164" s="104" t="str">
        <f ca="1">VLOOKUP(A164,'Orçamento Sintético'!$A:$H,5,0)</f>
        <v>m</v>
      </c>
      <c r="F164" s="90"/>
      <c r="G164" s="76"/>
      <c r="H164" s="76">
        <f>SUM(H165:H169)</f>
        <v>39.96</v>
      </c>
    </row>
    <row r="165" spans="1:8">
      <c r="A165" s="103" t="str">
        <f ca="1">VLOOKUP(B165,'Insumos e Serviços'!$A:$F,3,0)</f>
        <v>Composição</v>
      </c>
      <c r="B165" s="77" t="s">
        <v>812</v>
      </c>
      <c r="C165" s="102" t="str">
        <f ca="1">VLOOKUP(B165,'Insumos e Serviços'!$A:$F,2,0)</f>
        <v>SINAPI</v>
      </c>
      <c r="D165" s="103" t="str">
        <f ca="1">VLOOKUP(B165,'Insumos e Serviços'!$A:$F,4,0)</f>
        <v>AZULEJISTA OU LADRILHISTA COM ENCARGOS COMPLEMENTARES</v>
      </c>
      <c r="E165" s="102" t="str">
        <f ca="1">VLOOKUP(B165,'Insumos e Serviços'!$A:$F,5,0)</f>
        <v>H</v>
      </c>
      <c r="F165" s="91">
        <v>0.1275</v>
      </c>
      <c r="G165" s="101">
        <f ca="1">VLOOKUP(B165,'Insumos e Serviços'!$A:$F,6,0)</f>
        <v>25</v>
      </c>
      <c r="H165" s="101">
        <f>TRUNC(F165*G165,2)</f>
        <v>3.18</v>
      </c>
    </row>
    <row r="166" spans="1:8">
      <c r="A166" s="103" t="str">
        <f ca="1">VLOOKUP(B166,'Insumos e Serviços'!$A:$F,3,0)</f>
        <v>Composição</v>
      </c>
      <c r="B166" s="77" t="s">
        <v>802</v>
      </c>
      <c r="C166" s="102" t="str">
        <f ca="1">VLOOKUP(B166,'Insumos e Serviços'!$A:$F,2,0)</f>
        <v>SINAPI</v>
      </c>
      <c r="D166" s="103" t="str">
        <f ca="1">VLOOKUP(B166,'Insumos e Serviços'!$A:$F,4,0)</f>
        <v>SERVENTE COM ENCARGOS COMPLEMENTARES</v>
      </c>
      <c r="E166" s="102" t="str">
        <f ca="1">VLOOKUP(B166,'Insumos e Serviços'!$A:$F,5,0)</f>
        <v>H</v>
      </c>
      <c r="F166" s="91">
        <v>4.65E-2</v>
      </c>
      <c r="G166" s="101">
        <f ca="1">VLOOKUP(B166,'Insumos e Serviços'!$A:$F,6,0)</f>
        <v>18.649999999999999</v>
      </c>
      <c r="H166" s="101">
        <f>TRUNC(F166*G166,2)</f>
        <v>0.86</v>
      </c>
    </row>
    <row r="167" spans="1:8">
      <c r="A167" s="103" t="str">
        <f ca="1">VLOOKUP(B167,'Insumos e Serviços'!$A:$F,3,0)</f>
        <v>Insumo</v>
      </c>
      <c r="B167" s="77" t="s">
        <v>132</v>
      </c>
      <c r="C167" s="102" t="str">
        <f ca="1">VLOOKUP(B167,'Insumos e Serviços'!$A:$F,2,0)</f>
        <v>SINAPI</v>
      </c>
      <c r="D167" s="103" t="str">
        <f ca="1">VLOOKUP(B167,'Insumos e Serviços'!$A:$F,4,0)</f>
        <v>REJUNTE CIMENTICIO, QUALQUER COR</v>
      </c>
      <c r="E167" s="102" t="str">
        <f ca="1">VLOOKUP(B167,'Insumos e Serviços'!$A:$F,5,0)</f>
        <v>KG</v>
      </c>
      <c r="F167" s="91">
        <v>0.36</v>
      </c>
      <c r="G167" s="101">
        <f ca="1">VLOOKUP(B167,'Insumos e Serviços'!$A:$F,6,0)</f>
        <v>3.22</v>
      </c>
      <c r="H167" s="101">
        <f>TRUNC(F167*G167,2)</f>
        <v>1.1499999999999999</v>
      </c>
    </row>
    <row r="168" spans="1:8">
      <c r="A168" s="103" t="str">
        <f ca="1">VLOOKUP(B168,'Insumos e Serviços'!$A:$F,3,0)</f>
        <v>Insumo</v>
      </c>
      <c r="B168" s="77" t="s">
        <v>841</v>
      </c>
      <c r="C168" s="102" t="str">
        <f ca="1">VLOOKUP(B168,'Insumos e Serviços'!$A:$F,2,0)</f>
        <v>SINAPI</v>
      </c>
      <c r="D168" s="103" t="str">
        <f ca="1">VLOOKUP(B168,'Insumos e Serviços'!$A:$F,4,0)</f>
        <v>ARGAMASSA COLANTE AC II</v>
      </c>
      <c r="E168" s="102" t="str">
        <f ca="1">VLOOKUP(B168,'Insumos e Serviços'!$A:$F,5,0)</f>
        <v>KG</v>
      </c>
      <c r="F168" s="91">
        <v>2.5842000000000001</v>
      </c>
      <c r="G168" s="101">
        <f ca="1">VLOOKUP(B168,'Insumos e Serviços'!$A:$F,6,0)</f>
        <v>1.02</v>
      </c>
      <c r="H168" s="101">
        <f>TRUNC(F168*G168,2)</f>
        <v>2.63</v>
      </c>
    </row>
    <row r="169" spans="1:8" ht="12" thickBot="1">
      <c r="A169" s="103" t="str">
        <f ca="1">VLOOKUP(B169,'Insumos e Serviços'!$A:$F,3,0)</f>
        <v>Insumo</v>
      </c>
      <c r="B169" s="77" t="s">
        <v>13</v>
      </c>
      <c r="C169" s="102" t="str">
        <f ca="1">VLOOKUP(B169,'Insumos e Serviços'!$A:$F,2,0)</f>
        <v>Próprio</v>
      </c>
      <c r="D169" s="103" t="str">
        <f ca="1">VLOOKUP(B169,'Insumos e Serviços'!$A:$F,4,0)</f>
        <v>Porcelanato cinza escuro acab. acetinado 60x60cm, Biancogres Cemento Grafite</v>
      </c>
      <c r="E169" s="102" t="str">
        <f ca="1">VLOOKUP(B169,'Insumos e Serviços'!$A:$F,5,0)</f>
        <v>m²</v>
      </c>
      <c r="F169" s="91">
        <v>0.376</v>
      </c>
      <c r="G169" s="101">
        <f ca="1">VLOOKUP(B169,'Insumos e Serviços'!$A:$F,6,0)</f>
        <v>85.49</v>
      </c>
      <c r="H169" s="101">
        <f>TRUNC(F169*G169,2)</f>
        <v>32.14</v>
      </c>
    </row>
    <row r="170" spans="1:8" ht="12" thickTop="1">
      <c r="A170" s="79"/>
      <c r="B170" s="85"/>
      <c r="C170" s="85"/>
      <c r="D170" s="88"/>
      <c r="E170" s="85"/>
      <c r="F170" s="92"/>
      <c r="G170" s="94"/>
      <c r="H170" s="94"/>
    </row>
    <row r="171" spans="1:8">
      <c r="A171" s="131" t="s">
        <v>770</v>
      </c>
      <c r="B171" s="132"/>
      <c r="C171" s="132"/>
      <c r="D171" s="131" t="s">
        <v>978</v>
      </c>
      <c r="E171" s="132"/>
      <c r="F171" s="133"/>
      <c r="G171" s="131"/>
      <c r="H171" s="134"/>
    </row>
    <row r="172" spans="1:8" ht="22.5">
      <c r="A172" s="75" t="s">
        <v>979</v>
      </c>
      <c r="B172" s="104" t="str">
        <f ca="1">VLOOKUP(A172,'Orçamento Sintético'!$A:$H,2,0)</f>
        <v xml:space="preserve"> MPDFT1607 </v>
      </c>
      <c r="C172" s="104" t="str">
        <f ca="1">VLOOKUP(A172,'Orçamento Sintético'!$A:$H,3,0)</f>
        <v>Próprio</v>
      </c>
      <c r="D172" s="105" t="str">
        <f ca="1">VLOOKUP(A172,'Orçamento Sintético'!$A:$H,4,0)</f>
        <v>Copia - Copia da SINAPI (87269) - Cerâmica branca 32,5x59cm, assentada com argamassa pré-fabricada, incluindo rejuntamento Eliane Foma Branco acetinado</v>
      </c>
      <c r="E172" s="104" t="str">
        <f ca="1">VLOOKUP(A172,'Orçamento Sintético'!$A:$H,5,0)</f>
        <v>m²</v>
      </c>
      <c r="F172" s="90"/>
      <c r="G172" s="76"/>
      <c r="H172" s="76">
        <f>SUM(H173:H178)</f>
        <v>135.66999999999999</v>
      </c>
    </row>
    <row r="173" spans="1:8">
      <c r="A173" s="103" t="str">
        <f ca="1">VLOOKUP(B173,'Insumos e Serviços'!$A:$F,3,0)</f>
        <v>Composição</v>
      </c>
      <c r="B173" s="77" t="s">
        <v>812</v>
      </c>
      <c r="C173" s="102" t="str">
        <f ca="1">VLOOKUP(B173,'Insumos e Serviços'!$A:$F,2,0)</f>
        <v>SINAPI</v>
      </c>
      <c r="D173" s="103" t="str">
        <f ca="1">VLOOKUP(B173,'Insumos e Serviços'!$A:$F,4,0)</f>
        <v>AZULEJISTA OU LADRILHISTA COM ENCARGOS COMPLEMENTARES</v>
      </c>
      <c r="E173" s="102" t="str">
        <f ca="1">VLOOKUP(B173,'Insumos e Serviços'!$A:$F,5,0)</f>
        <v>H</v>
      </c>
      <c r="F173" s="91">
        <v>0.61</v>
      </c>
      <c r="G173" s="101">
        <f ca="1">VLOOKUP(B173,'Insumos e Serviços'!$A:$F,6,0)</f>
        <v>25</v>
      </c>
      <c r="H173" s="101">
        <f t="shared" ref="H173:H178" si="3">TRUNC(F173*G173,2)</f>
        <v>15.25</v>
      </c>
    </row>
    <row r="174" spans="1:8">
      <c r="A174" s="103" t="str">
        <f ca="1">VLOOKUP(B174,'Insumos e Serviços'!$A:$F,3,0)</f>
        <v>Composição</v>
      </c>
      <c r="B174" s="77" t="s">
        <v>802</v>
      </c>
      <c r="C174" s="102" t="str">
        <f ca="1">VLOOKUP(B174,'Insumos e Serviços'!$A:$F,2,0)</f>
        <v>SINAPI</v>
      </c>
      <c r="D174" s="103" t="str">
        <f ca="1">VLOOKUP(B174,'Insumos e Serviços'!$A:$F,4,0)</f>
        <v>SERVENTE COM ENCARGOS COMPLEMENTARES</v>
      </c>
      <c r="E174" s="102" t="str">
        <f ca="1">VLOOKUP(B174,'Insumos e Serviços'!$A:$F,5,0)</f>
        <v>H</v>
      </c>
      <c r="F174" s="91">
        <v>0.34</v>
      </c>
      <c r="G174" s="101">
        <f ca="1">VLOOKUP(B174,'Insumos e Serviços'!$A:$F,6,0)</f>
        <v>18.649999999999999</v>
      </c>
      <c r="H174" s="101">
        <f t="shared" si="3"/>
        <v>6.34</v>
      </c>
    </row>
    <row r="175" spans="1:8" ht="22.5">
      <c r="A175" s="103" t="str">
        <f ca="1">VLOOKUP(B175,'Insumos e Serviços'!$A:$F,3,0)</f>
        <v>Insumo</v>
      </c>
      <c r="B175" s="77" t="s">
        <v>102</v>
      </c>
      <c r="C175" s="102" t="str">
        <f ca="1">VLOOKUP(B175,'Insumos e Serviços'!$A:$F,2,0)</f>
        <v>SINAPI</v>
      </c>
      <c r="D175" s="103" t="str">
        <f ca="1">VLOOKUP(B175,'Insumos e Serviços'!$A:$F,4,0)</f>
        <v>REVESTIMENTO EM CERAMICA ESMALTADA EXTRA, PEI MENOR OU IGUAL A 3, FORMATO MENOR OU IGUAL A 2025 CM2</v>
      </c>
      <c r="E175" s="102" t="str">
        <f ca="1">VLOOKUP(B175,'Insumos e Serviços'!$A:$F,5,0)</f>
        <v>m²</v>
      </c>
      <c r="F175" s="91">
        <v>1.07</v>
      </c>
      <c r="G175" s="101">
        <f ca="1">VLOOKUP(B175,'Insumos e Serviços'!$A:$F,6,0)</f>
        <v>29.2</v>
      </c>
      <c r="H175" s="101">
        <f t="shared" si="3"/>
        <v>31.24</v>
      </c>
    </row>
    <row r="176" spans="1:8">
      <c r="A176" s="103" t="str">
        <f ca="1">VLOOKUP(B176,'Insumos e Serviços'!$A:$F,3,0)</f>
        <v>Insumo</v>
      </c>
      <c r="B176" s="77" t="s">
        <v>184</v>
      </c>
      <c r="C176" s="102" t="str">
        <f ca="1">VLOOKUP(B176,'Insumos e Serviços'!$A:$F,2,0)</f>
        <v>SINAPI</v>
      </c>
      <c r="D176" s="103" t="str">
        <f ca="1">VLOOKUP(B176,'Insumos e Serviços'!$A:$F,4,0)</f>
        <v>ARGAMASSA COLANTE AC I PARA CERAMICAS</v>
      </c>
      <c r="E176" s="102" t="str">
        <f ca="1">VLOOKUP(B176,'Insumos e Serviços'!$A:$F,5,0)</f>
        <v>KG</v>
      </c>
      <c r="F176" s="91">
        <v>4.8600000000000003</v>
      </c>
      <c r="G176" s="101">
        <f ca="1">VLOOKUP(B176,'Insumos e Serviços'!$A:$F,6,0)</f>
        <v>0.55000000000000004</v>
      </c>
      <c r="H176" s="101">
        <f t="shared" si="3"/>
        <v>2.67</v>
      </c>
    </row>
    <row r="177" spans="1:8">
      <c r="A177" s="103" t="str">
        <f ca="1">VLOOKUP(B177,'Insumos e Serviços'!$A:$F,3,0)</f>
        <v>Insumo</v>
      </c>
      <c r="B177" s="77" t="s">
        <v>132</v>
      </c>
      <c r="C177" s="102" t="str">
        <f ca="1">VLOOKUP(B177,'Insumos e Serviços'!$A:$F,2,0)</f>
        <v>SINAPI</v>
      </c>
      <c r="D177" s="103" t="str">
        <f ca="1">VLOOKUP(B177,'Insumos e Serviços'!$A:$F,4,0)</f>
        <v>REJUNTE CIMENTICIO, QUALQUER COR</v>
      </c>
      <c r="E177" s="102" t="str">
        <f ca="1">VLOOKUP(B177,'Insumos e Serviços'!$A:$F,5,0)</f>
        <v>KG</v>
      </c>
      <c r="F177" s="91">
        <v>0.28999999999999998</v>
      </c>
      <c r="G177" s="101">
        <f ca="1">VLOOKUP(B177,'Insumos e Serviços'!$A:$F,6,0)</f>
        <v>3.22</v>
      </c>
      <c r="H177" s="101">
        <f t="shared" si="3"/>
        <v>0.93</v>
      </c>
    </row>
    <row r="178" spans="1:8" ht="23.25" thickBot="1">
      <c r="A178" s="103" t="str">
        <f ca="1">VLOOKUP(B178,'Insumos e Serviços'!$A:$F,3,0)</f>
        <v>Insumo</v>
      </c>
      <c r="B178" s="77" t="s">
        <v>73</v>
      </c>
      <c r="C178" s="102" t="str">
        <f ca="1">VLOOKUP(B178,'Insumos e Serviços'!$A:$F,2,0)</f>
        <v>Próprio</v>
      </c>
      <c r="D178" s="103" t="str">
        <f ca="1">VLOOKUP(B178,'Insumos e Serviços'!$A:$F,4,0)</f>
        <v>Cerâmica branca 32,5x59cm, assentada com argamassa pré-fabricada, incluindo rejuntamento -  Fab. Eliane Foma Branco acetinado</v>
      </c>
      <c r="E178" s="102" t="str">
        <f ca="1">VLOOKUP(B178,'Insumos e Serviços'!$A:$F,5,0)</f>
        <v>m²</v>
      </c>
      <c r="F178" s="91">
        <v>1.07</v>
      </c>
      <c r="G178" s="101">
        <f ca="1">VLOOKUP(B178,'Insumos e Serviços'!$A:$F,6,0)</f>
        <v>74.06</v>
      </c>
      <c r="H178" s="101">
        <f t="shared" si="3"/>
        <v>79.239999999999995</v>
      </c>
    </row>
    <row r="179" spans="1:8" ht="12" thickTop="1">
      <c r="A179" s="79"/>
      <c r="B179" s="85"/>
      <c r="C179" s="85"/>
      <c r="D179" s="88"/>
      <c r="E179" s="85"/>
      <c r="F179" s="92"/>
      <c r="G179" s="94"/>
      <c r="H179" s="94"/>
    </row>
    <row r="180" spans="1:8" ht="22.5">
      <c r="A180" s="75" t="s">
        <v>982</v>
      </c>
      <c r="B180" s="104" t="str">
        <f ca="1">VLOOKUP(A180,'Orçamento Sintético'!$A:$H,2,0)</f>
        <v xml:space="preserve"> MPDFT1049 </v>
      </c>
      <c r="C180" s="104" t="str">
        <f ca="1">VLOOKUP(A180,'Orçamento Sintético'!$A:$H,3,0)</f>
        <v>Próprio</v>
      </c>
      <c r="D180" s="105" t="str">
        <f ca="1">VLOOKUP(A180,'Orçamento Sintético'!$A:$H,4,0)</f>
        <v>Cópia Caern (1100165) - Laminado melamínico, acabamento texturizado, Polar, espessura 1,3mm, referência L190, fab. Fórmica</v>
      </c>
      <c r="E180" s="104" t="str">
        <f ca="1">VLOOKUP(A180,'Orçamento Sintético'!$A:$H,5,0)</f>
        <v>m²</v>
      </c>
      <c r="F180" s="90"/>
      <c r="G180" s="76"/>
      <c r="H180" s="76">
        <f>SUM(H181:H184)</f>
        <v>183.31</v>
      </c>
    </row>
    <row r="181" spans="1:8">
      <c r="A181" s="103" t="str">
        <f ca="1">VLOOKUP(B181,'Insumos e Serviços'!$A:$F,3,0)</f>
        <v>Composição</v>
      </c>
      <c r="B181" s="77" t="s">
        <v>803</v>
      </c>
      <c r="C181" s="102" t="str">
        <f ca="1">VLOOKUP(B181,'Insumos e Serviços'!$A:$F,2,0)</f>
        <v>SINAPI</v>
      </c>
      <c r="D181" s="103" t="str">
        <f ca="1">VLOOKUP(B181,'Insumos e Serviços'!$A:$F,4,0)</f>
        <v>AJUDANTE DE CARPINTEIRO COM ENCARGOS COMPLEMENTARES</v>
      </c>
      <c r="E181" s="102" t="str">
        <f ca="1">VLOOKUP(B181,'Insumos e Serviços'!$A:$F,5,0)</f>
        <v>H</v>
      </c>
      <c r="F181" s="91">
        <v>0.6</v>
      </c>
      <c r="G181" s="101">
        <f ca="1">VLOOKUP(B181,'Insumos e Serviços'!$A:$F,6,0)</f>
        <v>19.73</v>
      </c>
      <c r="H181" s="101">
        <f>TRUNC(F181*G181,2)</f>
        <v>11.83</v>
      </c>
    </row>
    <row r="182" spans="1:8">
      <c r="A182" s="103" t="str">
        <f ca="1">VLOOKUP(B182,'Insumos e Serviços'!$A:$F,3,0)</f>
        <v>Composição</v>
      </c>
      <c r="B182" s="77" t="s">
        <v>214</v>
      </c>
      <c r="C182" s="102" t="str">
        <f ca="1">VLOOKUP(B182,'Insumos e Serviços'!$A:$F,2,0)</f>
        <v>SINAPI</v>
      </c>
      <c r="D182" s="103" t="str">
        <f ca="1">VLOOKUP(B182,'Insumos e Serviços'!$A:$F,4,0)</f>
        <v>CARPINTEIRO DE ESQUADRIA COM ENCARGOS COMPLEMENTARES</v>
      </c>
      <c r="E182" s="102" t="str">
        <f ca="1">VLOOKUP(B182,'Insumos e Serviços'!$A:$F,5,0)</f>
        <v>H</v>
      </c>
      <c r="F182" s="91">
        <v>0.18</v>
      </c>
      <c r="G182" s="101">
        <f ca="1">VLOOKUP(B182,'Insumos e Serviços'!$A:$F,6,0)</f>
        <v>23.82</v>
      </c>
      <c r="H182" s="101">
        <f>TRUNC(F182*G182,2)</f>
        <v>4.28</v>
      </c>
    </row>
    <row r="183" spans="1:8">
      <c r="A183" s="103" t="str">
        <f ca="1">VLOOKUP(B183,'Insumos e Serviços'!$A:$F,3,0)</f>
        <v>Insumo</v>
      </c>
      <c r="B183" s="77" t="s">
        <v>17</v>
      </c>
      <c r="C183" s="102" t="str">
        <f ca="1">VLOOKUP(B183,'Insumos e Serviços'!$A:$F,2,0)</f>
        <v>SINAPI</v>
      </c>
      <c r="D183" s="103" t="str">
        <f ca="1">VLOOKUP(B183,'Insumos e Serviços'!$A:$F,4,0)</f>
        <v>ADESIVO ACRILICO/COLA DE CONTATO</v>
      </c>
      <c r="E183" s="102" t="str">
        <f ca="1">VLOOKUP(B183,'Insumos e Serviços'!$A:$F,5,0)</f>
        <v>KG</v>
      </c>
      <c r="F183" s="91">
        <v>0.9</v>
      </c>
      <c r="G183" s="101">
        <f ca="1">VLOOKUP(B183,'Insumos e Serviços'!$A:$F,6,0)</f>
        <v>48.16</v>
      </c>
      <c r="H183" s="101">
        <f>TRUNC(F183*G183,2)</f>
        <v>43.34</v>
      </c>
    </row>
    <row r="184" spans="1:8" ht="23.25" thickBot="1">
      <c r="A184" s="103" t="str">
        <f ca="1">VLOOKUP(B184,'Insumos e Serviços'!$A:$F,3,0)</f>
        <v>Insumo</v>
      </c>
      <c r="B184" s="77" t="s">
        <v>8</v>
      </c>
      <c r="C184" s="102" t="str">
        <f ca="1">VLOOKUP(B184,'Insumos e Serviços'!$A:$F,2,0)</f>
        <v>Próprio</v>
      </c>
      <c r="D184" s="103" t="str">
        <f ca="1">VLOOKUP(B184,'Insumos e Serviços'!$A:$F,4,0)</f>
        <v>Laminado melamínico, acabamento texturizado, cor branca, espessura 1,3mm, referência L190, fab. Fórmica</v>
      </c>
      <c r="E184" s="102" t="str">
        <f ca="1">VLOOKUP(B184,'Insumos e Serviços'!$A:$F,5,0)</f>
        <v>m²</v>
      </c>
      <c r="F184" s="91">
        <v>1.05</v>
      </c>
      <c r="G184" s="101">
        <f ca="1">VLOOKUP(B184,'Insumos e Serviços'!$A:$F,6,0)</f>
        <v>117.97</v>
      </c>
      <c r="H184" s="101">
        <f>TRUNC(F184*G184,2)</f>
        <v>123.86</v>
      </c>
    </row>
    <row r="185" spans="1:8" ht="12" thickTop="1">
      <c r="A185" s="79"/>
      <c r="B185" s="85"/>
      <c r="C185" s="85"/>
      <c r="D185" s="88"/>
      <c r="E185" s="85"/>
      <c r="F185" s="92"/>
      <c r="G185" s="94"/>
      <c r="H185" s="94"/>
    </row>
    <row r="186" spans="1:8" ht="22.5">
      <c r="A186" s="75" t="s">
        <v>985</v>
      </c>
      <c r="B186" s="104" t="str">
        <f ca="1">VLOOKUP(A186,'Orçamento Sintético'!$A:$H,2,0)</f>
        <v xml:space="preserve"> MPDFT1593 </v>
      </c>
      <c r="C186" s="104" t="str">
        <f ca="1">VLOOKUP(A186,'Orçamento Sintético'!$A:$H,3,0)</f>
        <v>Próprio</v>
      </c>
      <c r="D186" s="105" t="str">
        <f ca="1">VLOOKUP(A186,'Orçamento Sintético'!$A:$H,4,0)</f>
        <v>Cópia Caern (1100165) - Mão de obra de instalação de laminado melamínico, espessura 1,3mm,  inclusive adesivo</v>
      </c>
      <c r="E186" s="104" t="str">
        <f ca="1">VLOOKUP(A186,'Orçamento Sintético'!$A:$H,5,0)</f>
        <v>m²</v>
      </c>
      <c r="F186" s="90"/>
      <c r="G186" s="76"/>
      <c r="H186" s="76">
        <f>SUM(H187:H189)</f>
        <v>59.45</v>
      </c>
    </row>
    <row r="187" spans="1:8">
      <c r="A187" s="103" t="str">
        <f ca="1">VLOOKUP(B187,'Insumos e Serviços'!$A:$F,3,0)</f>
        <v>Composição</v>
      </c>
      <c r="B187" s="77" t="s">
        <v>803</v>
      </c>
      <c r="C187" s="102" t="str">
        <f ca="1">VLOOKUP(B187,'Insumos e Serviços'!$A:$F,2,0)</f>
        <v>SINAPI</v>
      </c>
      <c r="D187" s="103" t="str">
        <f ca="1">VLOOKUP(B187,'Insumos e Serviços'!$A:$F,4,0)</f>
        <v>AJUDANTE DE CARPINTEIRO COM ENCARGOS COMPLEMENTARES</v>
      </c>
      <c r="E187" s="102" t="str">
        <f ca="1">VLOOKUP(B187,'Insumos e Serviços'!$A:$F,5,0)</f>
        <v>H</v>
      </c>
      <c r="F187" s="91">
        <v>0.6</v>
      </c>
      <c r="G187" s="101">
        <f ca="1">VLOOKUP(B187,'Insumos e Serviços'!$A:$F,6,0)</f>
        <v>19.73</v>
      </c>
      <c r="H187" s="101">
        <f>TRUNC(F187*G187,2)</f>
        <v>11.83</v>
      </c>
    </row>
    <row r="188" spans="1:8">
      <c r="A188" s="103" t="str">
        <f ca="1">VLOOKUP(B188,'Insumos e Serviços'!$A:$F,3,0)</f>
        <v>Composição</v>
      </c>
      <c r="B188" s="77" t="s">
        <v>214</v>
      </c>
      <c r="C188" s="102" t="str">
        <f ca="1">VLOOKUP(B188,'Insumos e Serviços'!$A:$F,2,0)</f>
        <v>SINAPI</v>
      </c>
      <c r="D188" s="103" t="str">
        <f ca="1">VLOOKUP(B188,'Insumos e Serviços'!$A:$F,4,0)</f>
        <v>CARPINTEIRO DE ESQUADRIA COM ENCARGOS COMPLEMENTARES</v>
      </c>
      <c r="E188" s="102" t="str">
        <f ca="1">VLOOKUP(B188,'Insumos e Serviços'!$A:$F,5,0)</f>
        <v>H</v>
      </c>
      <c r="F188" s="91">
        <v>0.18</v>
      </c>
      <c r="G188" s="101">
        <f ca="1">VLOOKUP(B188,'Insumos e Serviços'!$A:$F,6,0)</f>
        <v>23.82</v>
      </c>
      <c r="H188" s="101">
        <f>TRUNC(F188*G188,2)</f>
        <v>4.28</v>
      </c>
    </row>
    <row r="189" spans="1:8" ht="12" thickBot="1">
      <c r="A189" s="103" t="str">
        <f ca="1">VLOOKUP(B189,'Insumos e Serviços'!$A:$F,3,0)</f>
        <v>Insumo</v>
      </c>
      <c r="B189" s="77" t="s">
        <v>17</v>
      </c>
      <c r="C189" s="102" t="str">
        <f ca="1">VLOOKUP(B189,'Insumos e Serviços'!$A:$F,2,0)</f>
        <v>SINAPI</v>
      </c>
      <c r="D189" s="103" t="str">
        <f ca="1">VLOOKUP(B189,'Insumos e Serviços'!$A:$F,4,0)</f>
        <v>ADESIVO ACRILICO/COLA DE CONTATO</v>
      </c>
      <c r="E189" s="102" t="str">
        <f ca="1">VLOOKUP(B189,'Insumos e Serviços'!$A:$F,5,0)</f>
        <v>KG</v>
      </c>
      <c r="F189" s="91">
        <v>0.9</v>
      </c>
      <c r="G189" s="101">
        <f ca="1">VLOOKUP(B189,'Insumos e Serviços'!$A:$F,6,0)</f>
        <v>48.16</v>
      </c>
      <c r="H189" s="101">
        <f>TRUNC(F189*G189,2)</f>
        <v>43.34</v>
      </c>
    </row>
    <row r="190" spans="1:8" ht="12" thickTop="1">
      <c r="A190" s="79"/>
      <c r="B190" s="85"/>
      <c r="C190" s="85"/>
      <c r="D190" s="88"/>
      <c r="E190" s="85"/>
      <c r="F190" s="92"/>
      <c r="G190" s="94"/>
      <c r="H190" s="94"/>
    </row>
    <row r="191" spans="1:8">
      <c r="A191" s="131" t="s">
        <v>771</v>
      </c>
      <c r="B191" s="132"/>
      <c r="C191" s="132"/>
      <c r="D191" s="131" t="s">
        <v>988</v>
      </c>
      <c r="E191" s="132"/>
      <c r="F191" s="133"/>
      <c r="G191" s="131"/>
      <c r="H191" s="134"/>
    </row>
    <row r="192" spans="1:8" ht="22.5">
      <c r="A192" s="75" t="s">
        <v>992</v>
      </c>
      <c r="B192" s="104" t="str">
        <f ca="1">VLOOKUP(A192,'Orçamento Sintético'!$A:$H,2,0)</f>
        <v xml:space="preserve"> MPDFT0015 </v>
      </c>
      <c r="C192" s="104" t="str">
        <f ca="1">VLOOKUP(A192,'Orçamento Sintético'!$A:$H,3,0)</f>
        <v>Próprio</v>
      </c>
      <c r="D192" s="105" t="str">
        <f ca="1">VLOOKUP(A192,'Orçamento Sintético'!$A:$H,4,0)</f>
        <v>Copia da SINAPI (96121) - Perfil tabica fechada, lisa, formato z, em aço galvanizado natural, largura total na horizontal 40mm, para estrutura forro drywall</v>
      </c>
      <c r="E192" s="104" t="str">
        <f ca="1">VLOOKUP(A192,'Orçamento Sintético'!$A:$H,5,0)</f>
        <v>M</v>
      </c>
      <c r="F192" s="90"/>
      <c r="G192" s="76"/>
      <c r="H192" s="76">
        <f>SUM(H193:H196)</f>
        <v>13.850000000000001</v>
      </c>
    </row>
    <row r="193" spans="1:8">
      <c r="A193" s="103" t="str">
        <f ca="1">VLOOKUP(B193,'Insumos e Serviços'!$A:$F,3,0)</f>
        <v>Composição</v>
      </c>
      <c r="B193" s="77" t="s">
        <v>800</v>
      </c>
      <c r="C193" s="102" t="str">
        <f ca="1">VLOOKUP(B193,'Insumos e Serviços'!$A:$F,2,0)</f>
        <v>SINAPI</v>
      </c>
      <c r="D193" s="103" t="str">
        <f ca="1">VLOOKUP(B193,'Insumos e Serviços'!$A:$F,4,0)</f>
        <v>MONTADOR DE ESTRUTURA METÁLICA COM ENCARGOS COMPLEMENTARES</v>
      </c>
      <c r="E193" s="102" t="str">
        <f ca="1">VLOOKUP(B193,'Insumos e Serviços'!$A:$F,5,0)</f>
        <v>H</v>
      </c>
      <c r="F193" s="91">
        <v>0.14680000000000001</v>
      </c>
      <c r="G193" s="101">
        <f ca="1">VLOOKUP(B193,'Insumos e Serviços'!$A:$F,6,0)</f>
        <v>19.100000000000001</v>
      </c>
      <c r="H193" s="101">
        <f>TRUNC(F193*G193,2)</f>
        <v>2.8</v>
      </c>
    </row>
    <row r="194" spans="1:8" ht="22.5">
      <c r="A194" s="103" t="str">
        <f ca="1">VLOOKUP(B194,'Insumos e Serviços'!$A:$F,3,0)</f>
        <v>Insumo</v>
      </c>
      <c r="B194" s="77" t="s">
        <v>162</v>
      </c>
      <c r="C194" s="102" t="str">
        <f ca="1">VLOOKUP(B194,'Insumos e Serviços'!$A:$F,2,0)</f>
        <v>SINAPI</v>
      </c>
      <c r="D194" s="103" t="str">
        <f ca="1">VLOOKUP(B194,'Insumos e Serviços'!$A:$F,4,0)</f>
        <v>PARAFUSO DRY WALL, EM ACO ZINCADO, CABECA LENTILHA E PONTA BROCA (LB), LARGURA 4,2 MM, COMPRIMENTO 13 MM</v>
      </c>
      <c r="E194" s="102" t="str">
        <f ca="1">VLOOKUP(B194,'Insumos e Serviços'!$A:$F,5,0)</f>
        <v>UN</v>
      </c>
      <c r="F194" s="91">
        <v>0.58330000000000004</v>
      </c>
      <c r="G194" s="101">
        <f ca="1">VLOOKUP(B194,'Insumos e Serviços'!$A:$F,6,0)</f>
        <v>0.26</v>
      </c>
      <c r="H194" s="101">
        <f>TRUNC(F194*G194,2)</f>
        <v>0.15</v>
      </c>
    </row>
    <row r="195" spans="1:8" ht="22.5">
      <c r="A195" s="103" t="str">
        <f ca="1">VLOOKUP(B195,'Insumos e Serviços'!$A:$F,3,0)</f>
        <v>Insumo</v>
      </c>
      <c r="B195" s="77" t="s">
        <v>95</v>
      </c>
      <c r="C195" s="102" t="str">
        <f ca="1">VLOOKUP(B195,'Insumos e Serviços'!$A:$F,2,0)</f>
        <v>SINAPI</v>
      </c>
      <c r="D195" s="103" t="str">
        <f ca="1">VLOOKUP(B195,'Insumos e Serviços'!$A:$F,4,0)</f>
        <v>PARAFUSO, AUTO ATARRACHANTE, CABECA CHATA, FENDA SIMPLES, 1/4 (6,35 MM) X 25 MM</v>
      </c>
      <c r="E195" s="102" t="str">
        <f ca="1">VLOOKUP(B195,'Insumos e Serviços'!$A:$F,5,0)</f>
        <v>CENTO</v>
      </c>
      <c r="F195" s="91">
        <v>7.4899999999999994E-2</v>
      </c>
      <c r="G195" s="101">
        <f ca="1">VLOOKUP(B195,'Insumos e Serviços'!$A:$F,6,0)</f>
        <v>50.64</v>
      </c>
      <c r="H195" s="101">
        <f>TRUNC(F195*G195,2)</f>
        <v>3.79</v>
      </c>
    </row>
    <row r="196" spans="1:8" ht="23.25" thickBot="1">
      <c r="A196" s="103" t="str">
        <f ca="1">VLOOKUP(B196,'Insumos e Serviços'!$A:$F,3,0)</f>
        <v>Insumo</v>
      </c>
      <c r="B196" s="77" t="s">
        <v>79</v>
      </c>
      <c r="C196" s="102" t="str">
        <f ca="1">VLOOKUP(B196,'Insumos e Serviços'!$A:$F,2,0)</f>
        <v>SINAPI</v>
      </c>
      <c r="D196" s="103" t="str">
        <f ca="1">VLOOKUP(B196,'Insumos e Serviços'!$A:$F,4,0)</f>
        <v>PERFIL TABICA FECHADA, LISA, FORMATO Z, EM ACO GALVANIZADO NATURAL, LARGURA TOTAL NA HORIZONTAL *40* MM, PARA ESTRUTURA FORRO DRYWALL</v>
      </c>
      <c r="E196" s="102" t="str">
        <f ca="1">VLOOKUP(B196,'Insumos e Serviços'!$A:$F,5,0)</f>
        <v>M</v>
      </c>
      <c r="F196" s="91">
        <v>1.1512</v>
      </c>
      <c r="G196" s="101">
        <f ca="1">VLOOKUP(B196,'Insumos e Serviços'!$A:$F,6,0)</f>
        <v>6.18</v>
      </c>
      <c r="H196" s="101">
        <f>TRUNC(F196*G196,2)</f>
        <v>7.11</v>
      </c>
    </row>
    <row r="197" spans="1:8" ht="12" thickTop="1">
      <c r="A197" s="79"/>
      <c r="B197" s="85"/>
      <c r="C197" s="85"/>
      <c r="D197" s="88"/>
      <c r="E197" s="85"/>
      <c r="F197" s="92"/>
      <c r="G197" s="94"/>
      <c r="H197" s="94"/>
    </row>
    <row r="198" spans="1:8">
      <c r="A198" s="131" t="s">
        <v>783</v>
      </c>
      <c r="B198" s="132"/>
      <c r="C198" s="132"/>
      <c r="D198" s="131" t="s">
        <v>784</v>
      </c>
      <c r="E198" s="132"/>
      <c r="F198" s="133"/>
      <c r="G198" s="131"/>
      <c r="H198" s="134"/>
    </row>
    <row r="199" spans="1:8">
      <c r="A199" s="75" t="s">
        <v>1008</v>
      </c>
      <c r="B199" s="104" t="str">
        <f ca="1">VLOOKUP(A199,'Orçamento Sintético'!$A:$H,2,0)</f>
        <v xml:space="preserve"> MPDFT1620 </v>
      </c>
      <c r="C199" s="104" t="str">
        <f ca="1">VLOOKUP(A199,'Orçamento Sintético'!$A:$H,3,0)</f>
        <v>Próprio</v>
      </c>
      <c r="D199" s="105" t="str">
        <f ca="1">VLOOKUP(A199,'Orçamento Sintético'!$A:$H,4,0)</f>
        <v>Copia da SINAPI (98689) - SOLEIRA EM GRANITO, LARGURA 30 CM, ESPESSURA 2,0 CM</v>
      </c>
      <c r="E199" s="104" t="str">
        <f ca="1">VLOOKUP(A199,'Orçamento Sintético'!$A:$H,5,0)</f>
        <v>M</v>
      </c>
      <c r="F199" s="90"/>
      <c r="G199" s="76"/>
      <c r="H199" s="76">
        <f>SUM(H200:H204)</f>
        <v>227.63</v>
      </c>
    </row>
    <row r="200" spans="1:8">
      <c r="A200" s="103" t="str">
        <f ca="1">VLOOKUP(B200,'Insumos e Serviços'!$A:$F,3,0)</f>
        <v>Composição</v>
      </c>
      <c r="B200" s="77" t="s">
        <v>836</v>
      </c>
      <c r="C200" s="102" t="str">
        <f ca="1">VLOOKUP(B200,'Insumos e Serviços'!$A:$F,2,0)</f>
        <v>SINAPI</v>
      </c>
      <c r="D200" s="103" t="str">
        <f ca="1">VLOOKUP(B200,'Insumos e Serviços'!$A:$F,4,0)</f>
        <v>MARMORISTA/GRANITEIRO COM ENCARGOS COMPLEMENTARES</v>
      </c>
      <c r="E200" s="102" t="str">
        <f ca="1">VLOOKUP(B200,'Insumos e Serviços'!$A:$F,5,0)</f>
        <v>H</v>
      </c>
      <c r="F200" s="91">
        <v>1.0940000000000001</v>
      </c>
      <c r="G200" s="101">
        <f ca="1">VLOOKUP(B200,'Insumos e Serviços'!$A:$F,6,0)</f>
        <v>25</v>
      </c>
      <c r="H200" s="101">
        <f>TRUNC(F200*G200,2)</f>
        <v>27.35</v>
      </c>
    </row>
    <row r="201" spans="1:8">
      <c r="A201" s="103" t="str">
        <f ca="1">VLOOKUP(B201,'Insumos e Serviços'!$A:$F,3,0)</f>
        <v>Composição</v>
      </c>
      <c r="B201" s="77" t="s">
        <v>802</v>
      </c>
      <c r="C201" s="102" t="str">
        <f ca="1">VLOOKUP(B201,'Insumos e Serviços'!$A:$F,2,0)</f>
        <v>SINAPI</v>
      </c>
      <c r="D201" s="103" t="str">
        <f ca="1">VLOOKUP(B201,'Insumos e Serviços'!$A:$F,4,0)</f>
        <v>SERVENTE COM ENCARGOS COMPLEMENTARES</v>
      </c>
      <c r="E201" s="102" t="str">
        <f ca="1">VLOOKUP(B201,'Insumos e Serviços'!$A:$F,5,0)</f>
        <v>H</v>
      </c>
      <c r="F201" s="91">
        <v>0.54600000000000004</v>
      </c>
      <c r="G201" s="101">
        <f ca="1">VLOOKUP(B201,'Insumos e Serviços'!$A:$F,6,0)</f>
        <v>18.649999999999999</v>
      </c>
      <c r="H201" s="101">
        <f>TRUNC(F201*G201,2)</f>
        <v>10.18</v>
      </c>
    </row>
    <row r="202" spans="1:8" ht="22.5">
      <c r="A202" s="103" t="str">
        <f ca="1">VLOOKUP(B202,'Insumos e Serviços'!$A:$F,3,0)</f>
        <v>Insumo</v>
      </c>
      <c r="B202" s="77" t="s">
        <v>71</v>
      </c>
      <c r="C202" s="102" t="str">
        <f ca="1">VLOOKUP(B202,'Insumos e Serviços'!$A:$F,2,0)</f>
        <v>SINAPI</v>
      </c>
      <c r="D202" s="103" t="str">
        <f ca="1">VLOOKUP(B202,'Insumos e Serviços'!$A:$F,4,0)</f>
        <v>SOLEIRA EM GRANITO, POLIDO, TIPO ANDORINHA/ QUARTZ/ CASTELO/ CORUMBA OU OUTROS EQUIVALENTES DA REGIAO, L= *15* CM, E=  *2,0* CM</v>
      </c>
      <c r="E202" s="102" t="str">
        <f ca="1">VLOOKUP(B202,'Insumos e Serviços'!$A:$F,5,0)</f>
        <v>M</v>
      </c>
      <c r="F202" s="91">
        <v>2</v>
      </c>
      <c r="G202" s="101">
        <f ca="1">VLOOKUP(B202,'Insumos e Serviços'!$A:$F,6,0)</f>
        <v>67.63</v>
      </c>
      <c r="H202" s="101">
        <f>TRUNC(F202*G202,2)</f>
        <v>135.26</v>
      </c>
    </row>
    <row r="203" spans="1:8">
      <c r="A203" s="103" t="str">
        <f ca="1">VLOOKUP(B203,'Insumos e Serviços'!$A:$F,3,0)</f>
        <v>Insumo</v>
      </c>
      <c r="B203" s="77" t="s">
        <v>830</v>
      </c>
      <c r="C203" s="102" t="str">
        <f ca="1">VLOOKUP(B203,'Insumos e Serviços'!$A:$F,2,0)</f>
        <v>SINAPI</v>
      </c>
      <c r="D203" s="103" t="str">
        <f ca="1">VLOOKUP(B203,'Insumos e Serviços'!$A:$F,4,0)</f>
        <v>ARGAMASSA COLANTE TIPO AC III</v>
      </c>
      <c r="E203" s="102" t="str">
        <f ca="1">VLOOKUP(B203,'Insumos e Serviços'!$A:$F,5,0)</f>
        <v>KG</v>
      </c>
      <c r="F203" s="91">
        <v>2.58</v>
      </c>
      <c r="G203" s="101">
        <f ca="1">VLOOKUP(B203,'Insumos e Serviços'!$A:$F,6,0)</f>
        <v>1.69</v>
      </c>
      <c r="H203" s="101">
        <f>TRUNC(F203*G203,2)</f>
        <v>4.3600000000000003</v>
      </c>
    </row>
    <row r="204" spans="1:8" ht="12" thickBot="1">
      <c r="A204" s="103" t="str">
        <f ca="1">VLOOKUP(B204,'Insumos e Serviços'!$A:$F,3,0)</f>
        <v>Insumo</v>
      </c>
      <c r="B204" s="77" t="s">
        <v>838</v>
      </c>
      <c r="C204" s="102" t="str">
        <f ca="1">VLOOKUP(B204,'Insumos e Serviços'!$A:$F,2,0)</f>
        <v>Próprio</v>
      </c>
      <c r="D204" s="103" t="str">
        <f ca="1">VLOOKUP(B204,'Insumos e Serviços'!$A:$F,4,0)</f>
        <v>Acabamento reto (granito)</v>
      </c>
      <c r="E204" s="102" t="str">
        <f ca="1">VLOOKUP(B204,'Insumos e Serviços'!$A:$F,5,0)</f>
        <v>m</v>
      </c>
      <c r="F204" s="91">
        <v>2</v>
      </c>
      <c r="G204" s="101">
        <f ca="1">VLOOKUP(B204,'Insumos e Serviços'!$A:$F,6,0)</f>
        <v>25.24</v>
      </c>
      <c r="H204" s="101">
        <f>TRUNC(F204*G204,2)</f>
        <v>50.48</v>
      </c>
    </row>
    <row r="205" spans="1:8" ht="12" thickTop="1">
      <c r="A205" s="79"/>
      <c r="B205" s="85"/>
      <c r="C205" s="85"/>
      <c r="D205" s="88"/>
      <c r="E205" s="85"/>
      <c r="F205" s="92"/>
      <c r="G205" s="94"/>
      <c r="H205" s="94"/>
    </row>
    <row r="206" spans="1:8">
      <c r="A206" s="131" t="s">
        <v>785</v>
      </c>
      <c r="B206" s="132"/>
      <c r="C206" s="132"/>
      <c r="D206" s="131" t="s">
        <v>786</v>
      </c>
      <c r="E206" s="132"/>
      <c r="F206" s="133"/>
      <c r="G206" s="131"/>
      <c r="H206" s="134"/>
    </row>
    <row r="207" spans="1:8">
      <c r="A207" s="131" t="s">
        <v>787</v>
      </c>
      <c r="B207" s="132"/>
      <c r="C207" s="132"/>
      <c r="D207" s="131" t="s">
        <v>1011</v>
      </c>
      <c r="E207" s="132"/>
      <c r="F207" s="133"/>
      <c r="G207" s="131"/>
      <c r="H207" s="134"/>
    </row>
    <row r="208" spans="1:8" ht="22.5">
      <c r="A208" s="75" t="s">
        <v>1012</v>
      </c>
      <c r="B208" s="104" t="str">
        <f ca="1">VLOOKUP(A208,'Orçamento Sintético'!$A:$H,2,0)</f>
        <v xml:space="preserve"> MPDFT1547 </v>
      </c>
      <c r="C208" s="104" t="str">
        <f ca="1">VLOOKUP(A208,'Orçamento Sintético'!$A:$H,3,0)</f>
        <v>Próprio</v>
      </c>
      <c r="D208" s="105" t="str">
        <f ca="1">VLOOKUP(A208,'Orçamento Sintético'!$A:$H,4,0)</f>
        <v>Curva (prolongamento) para corrimão duplo de Ø 1.1/2" (38,1mm) em tubo de aço industrial, para pintura esmalte</v>
      </c>
      <c r="E208" s="104" t="str">
        <f ca="1">VLOOKUP(A208,'Orçamento Sintético'!$A:$H,5,0)</f>
        <v>un</v>
      </c>
      <c r="F208" s="90"/>
      <c r="G208" s="76"/>
      <c r="H208" s="76">
        <f>SUM(H209:H212)</f>
        <v>58.870000000000005</v>
      </c>
    </row>
    <row r="209" spans="1:8">
      <c r="A209" s="103" t="str">
        <f ca="1">VLOOKUP(B209,'Insumos e Serviços'!$A:$F,3,0)</f>
        <v>Composição</v>
      </c>
      <c r="B209" s="77" t="s">
        <v>843</v>
      </c>
      <c r="C209" s="102" t="str">
        <f ca="1">VLOOKUP(B209,'Insumos e Serviços'!$A:$F,2,0)</f>
        <v>SINAPI</v>
      </c>
      <c r="D209" s="103" t="str">
        <f ca="1">VLOOKUP(B209,'Insumos e Serviços'!$A:$F,4,0)</f>
        <v>AUXILIAR DE SERRALHEIRO COM ENCARGOS COMPLEMENTARES</v>
      </c>
      <c r="E209" s="102" t="str">
        <f ca="1">VLOOKUP(B209,'Insumos e Serviços'!$A:$F,5,0)</f>
        <v>H</v>
      </c>
      <c r="F209" s="91">
        <v>0.58399999999999996</v>
      </c>
      <c r="G209" s="101">
        <f ca="1">VLOOKUP(B209,'Insumos e Serviços'!$A:$F,6,0)</f>
        <v>19.82</v>
      </c>
      <c r="H209" s="101">
        <f>TRUNC(F209*G209,2)</f>
        <v>11.57</v>
      </c>
    </row>
    <row r="210" spans="1:8">
      <c r="A210" s="103" t="str">
        <f ca="1">VLOOKUP(B210,'Insumos e Serviços'!$A:$F,3,0)</f>
        <v>Composição</v>
      </c>
      <c r="B210" s="77" t="s">
        <v>815</v>
      </c>
      <c r="C210" s="102" t="str">
        <f ca="1">VLOOKUP(B210,'Insumos e Serviços'!$A:$F,2,0)</f>
        <v>SINAPI</v>
      </c>
      <c r="D210" s="103" t="str">
        <f ca="1">VLOOKUP(B210,'Insumos e Serviços'!$A:$F,4,0)</f>
        <v>SERRALHEIRO COM ENCARGOS COMPLEMENTARES</v>
      </c>
      <c r="E210" s="102" t="str">
        <f ca="1">VLOOKUP(B210,'Insumos e Serviços'!$A:$F,5,0)</f>
        <v>H</v>
      </c>
      <c r="F210" s="91">
        <v>0.71099999999999997</v>
      </c>
      <c r="G210" s="101">
        <f ca="1">VLOOKUP(B210,'Insumos e Serviços'!$A:$F,6,0)</f>
        <v>24.95</v>
      </c>
      <c r="H210" s="101">
        <f>TRUNC(F210*G210,2)</f>
        <v>17.73</v>
      </c>
    </row>
    <row r="211" spans="1:8">
      <c r="A211" s="103" t="str">
        <f ca="1">VLOOKUP(B211,'Insumos e Serviços'!$A:$F,3,0)</f>
        <v>Insumo</v>
      </c>
      <c r="B211" s="77" t="s">
        <v>845</v>
      </c>
      <c r="C211" s="102" t="str">
        <f ca="1">VLOOKUP(B211,'Insumos e Serviços'!$A:$F,2,0)</f>
        <v>SINAPI</v>
      </c>
      <c r="D211" s="103" t="str">
        <f ca="1">VLOOKUP(B211,'Insumos e Serviços'!$A:$F,4,0)</f>
        <v>ELETRODO REVESTIDO AWS - E6013, DIAMETRO IGUAL A 2,50 MM</v>
      </c>
      <c r="E211" s="102" t="str">
        <f ca="1">VLOOKUP(B211,'Insumos e Serviços'!$A:$F,5,0)</f>
        <v>KG</v>
      </c>
      <c r="F211" s="91">
        <v>4.0000000000000001E-3</v>
      </c>
      <c r="G211" s="101">
        <f ca="1">VLOOKUP(B211,'Insumos e Serviços'!$A:$F,6,0)</f>
        <v>34.57</v>
      </c>
      <c r="H211" s="101">
        <f>TRUNC(F211*G211,2)</f>
        <v>0.13</v>
      </c>
    </row>
    <row r="212" spans="1:8" ht="12" thickBot="1">
      <c r="A212" s="103" t="str">
        <f ca="1">VLOOKUP(B212,'Insumos e Serviços'!$A:$F,3,0)</f>
        <v>Insumo</v>
      </c>
      <c r="B212" s="77" t="s">
        <v>849</v>
      </c>
      <c r="C212" s="102" t="str">
        <f ca="1">VLOOKUP(B212,'Insumos e Serviços'!$A:$F,2,0)</f>
        <v>Próprio</v>
      </c>
      <c r="D212" s="103" t="str">
        <f ca="1">VLOOKUP(B212,'Insumos e Serviços'!$A:$F,4,0)</f>
        <v>Curva (prolongamento para corrimão) de aço galvanizado 1 1/2"</v>
      </c>
      <c r="E212" s="102" t="str">
        <f ca="1">VLOOKUP(B212,'Insumos e Serviços'!$A:$F,5,0)</f>
        <v>un</v>
      </c>
      <c r="F212" s="91">
        <v>1</v>
      </c>
      <c r="G212" s="101">
        <f ca="1">VLOOKUP(B212,'Insumos e Serviços'!$A:$F,6,0)</f>
        <v>29.44</v>
      </c>
      <c r="H212" s="101">
        <f>TRUNC(F212*G212,2)</f>
        <v>29.44</v>
      </c>
    </row>
    <row r="213" spans="1:8" ht="12" thickTop="1">
      <c r="A213" s="79"/>
      <c r="B213" s="85"/>
      <c r="C213" s="85"/>
      <c r="D213" s="88"/>
      <c r="E213" s="85"/>
      <c r="F213" s="92"/>
      <c r="G213" s="94"/>
      <c r="H213" s="94"/>
    </row>
    <row r="214" spans="1:8" ht="22.5">
      <c r="A214" s="75" t="s">
        <v>1013</v>
      </c>
      <c r="B214" s="104" t="str">
        <f ca="1">VLOOKUP(A214,'Orçamento Sintético'!$A:$H,2,0)</f>
        <v xml:space="preserve"> MPDFT1623 </v>
      </c>
      <c r="C214" s="104" t="str">
        <f ca="1">VLOOKUP(A214,'Orçamento Sintético'!$A:$H,3,0)</f>
        <v>Próprio</v>
      </c>
      <c r="D214" s="105" t="str">
        <f ca="1">VLOOKUP(A214,'Orçamento Sintético'!$A:$H,4,0)</f>
        <v>Curva (prolongamento) para corrimão duplo de Ø 1.1/2" (38,1mm) em tubo de aço inox</v>
      </c>
      <c r="E214" s="104" t="str">
        <f ca="1">VLOOKUP(A214,'Orçamento Sintético'!$A:$H,5,0)</f>
        <v>un</v>
      </c>
      <c r="F214" s="90"/>
      <c r="G214" s="76"/>
      <c r="H214" s="76">
        <f>SUM(H215:H218)</f>
        <v>112.93</v>
      </c>
    </row>
    <row r="215" spans="1:8">
      <c r="A215" s="103" t="str">
        <f ca="1">VLOOKUP(B215,'Insumos e Serviços'!$A:$F,3,0)</f>
        <v>Composição</v>
      </c>
      <c r="B215" s="77" t="s">
        <v>843</v>
      </c>
      <c r="C215" s="102" t="str">
        <f ca="1">VLOOKUP(B215,'Insumos e Serviços'!$A:$F,2,0)</f>
        <v>SINAPI</v>
      </c>
      <c r="D215" s="103" t="str">
        <f ca="1">VLOOKUP(B215,'Insumos e Serviços'!$A:$F,4,0)</f>
        <v>AUXILIAR DE SERRALHEIRO COM ENCARGOS COMPLEMENTARES</v>
      </c>
      <c r="E215" s="102" t="str">
        <f ca="1">VLOOKUP(B215,'Insumos e Serviços'!$A:$F,5,0)</f>
        <v>H</v>
      </c>
      <c r="F215" s="91">
        <v>0.58399999999999996</v>
      </c>
      <c r="G215" s="101">
        <f ca="1">VLOOKUP(B215,'Insumos e Serviços'!$A:$F,6,0)</f>
        <v>19.82</v>
      </c>
      <c r="H215" s="101">
        <f>TRUNC(F215*G215,2)</f>
        <v>11.57</v>
      </c>
    </row>
    <row r="216" spans="1:8">
      <c r="A216" s="103" t="str">
        <f ca="1">VLOOKUP(B216,'Insumos e Serviços'!$A:$F,3,0)</f>
        <v>Composição</v>
      </c>
      <c r="B216" s="77" t="s">
        <v>815</v>
      </c>
      <c r="C216" s="102" t="str">
        <f ca="1">VLOOKUP(B216,'Insumos e Serviços'!$A:$F,2,0)</f>
        <v>SINAPI</v>
      </c>
      <c r="D216" s="103" t="str">
        <f ca="1">VLOOKUP(B216,'Insumos e Serviços'!$A:$F,4,0)</f>
        <v>SERRALHEIRO COM ENCARGOS COMPLEMENTARES</v>
      </c>
      <c r="E216" s="102" t="str">
        <f ca="1">VLOOKUP(B216,'Insumos e Serviços'!$A:$F,5,0)</f>
        <v>H</v>
      </c>
      <c r="F216" s="91">
        <v>0.71099999999999997</v>
      </c>
      <c r="G216" s="101">
        <f ca="1">VLOOKUP(B216,'Insumos e Serviços'!$A:$F,6,0)</f>
        <v>24.95</v>
      </c>
      <c r="H216" s="101">
        <f>TRUNC(F216*G216,2)</f>
        <v>17.73</v>
      </c>
    </row>
    <row r="217" spans="1:8">
      <c r="A217" s="103" t="str">
        <f ca="1">VLOOKUP(B217,'Insumos e Serviços'!$A:$F,3,0)</f>
        <v>Insumo</v>
      </c>
      <c r="B217" s="77" t="s">
        <v>845</v>
      </c>
      <c r="C217" s="102" t="str">
        <f ca="1">VLOOKUP(B217,'Insumos e Serviços'!$A:$F,2,0)</f>
        <v>SINAPI</v>
      </c>
      <c r="D217" s="103" t="str">
        <f ca="1">VLOOKUP(B217,'Insumos e Serviços'!$A:$F,4,0)</f>
        <v>ELETRODO REVESTIDO AWS - E6013, DIAMETRO IGUAL A 2,50 MM</v>
      </c>
      <c r="E217" s="102" t="str">
        <f ca="1">VLOOKUP(B217,'Insumos e Serviços'!$A:$F,5,0)</f>
        <v>KG</v>
      </c>
      <c r="F217" s="91">
        <v>4.0000000000000001E-3</v>
      </c>
      <c r="G217" s="101">
        <f ca="1">VLOOKUP(B217,'Insumos e Serviços'!$A:$F,6,0)</f>
        <v>34.57</v>
      </c>
      <c r="H217" s="101">
        <f>TRUNC(F217*G217,2)</f>
        <v>0.13</v>
      </c>
    </row>
    <row r="218" spans="1:8" ht="12" thickBot="1">
      <c r="A218" s="103" t="str">
        <f ca="1">VLOOKUP(B218,'Insumos e Serviços'!$A:$F,3,0)</f>
        <v>Insumo</v>
      </c>
      <c r="B218" s="77" t="s">
        <v>140</v>
      </c>
      <c r="C218" s="102" t="str">
        <f ca="1">VLOOKUP(B218,'Insumos e Serviços'!$A:$F,2,0)</f>
        <v>Próprio</v>
      </c>
      <c r="D218" s="103" t="str">
        <f ca="1">VLOOKUP(B218,'Insumos e Serviços'!$A:$F,4,0)</f>
        <v>Curva (prolongamento para corrimão) de aço inox diametro 1.1/2"</v>
      </c>
      <c r="E218" s="102" t="str">
        <f ca="1">VLOOKUP(B218,'Insumos e Serviços'!$A:$F,5,0)</f>
        <v>un</v>
      </c>
      <c r="F218" s="91">
        <v>1</v>
      </c>
      <c r="G218" s="101">
        <f ca="1">VLOOKUP(B218,'Insumos e Serviços'!$A:$F,6,0)</f>
        <v>83.5</v>
      </c>
      <c r="H218" s="101">
        <f>TRUNC(F218*G218,2)</f>
        <v>83.5</v>
      </c>
    </row>
    <row r="219" spans="1:8" ht="12" thickTop="1">
      <c r="A219" s="79"/>
      <c r="B219" s="85"/>
      <c r="C219" s="85"/>
      <c r="D219" s="88"/>
      <c r="E219" s="85"/>
      <c r="F219" s="92"/>
      <c r="G219" s="94"/>
      <c r="H219" s="94"/>
    </row>
    <row r="220" spans="1:8" ht="22.5">
      <c r="A220" s="75" t="s">
        <v>1016</v>
      </c>
      <c r="B220" s="104" t="str">
        <f ca="1">VLOOKUP(A220,'Orçamento Sintético'!$A:$H,2,0)</f>
        <v xml:space="preserve"> MPDFT1622 </v>
      </c>
      <c r="C220" s="104" t="str">
        <f ca="1">VLOOKUP(A220,'Orçamento Sintético'!$A:$H,3,0)</f>
        <v>Próprio</v>
      </c>
      <c r="D220" s="105" t="str">
        <f ca="1">VLOOKUP(A220,'Orçamento Sintético'!$A:$H,4,0)</f>
        <v>Mão de obra para ajuste de altura de corrimão duplo fixado em alvenaria ou guarda-corpo</v>
      </c>
      <c r="E220" s="104" t="str">
        <f ca="1">VLOOKUP(A220,'Orçamento Sintético'!$A:$H,5,0)</f>
        <v>m</v>
      </c>
      <c r="F220" s="90"/>
      <c r="G220" s="76"/>
      <c r="H220" s="76">
        <f>SUM(H221:H224)</f>
        <v>82.75</v>
      </c>
    </row>
    <row r="221" spans="1:8">
      <c r="A221" s="103" t="str">
        <f ca="1">VLOOKUP(B221,'Insumos e Serviços'!$A:$F,3,0)</f>
        <v>Composição</v>
      </c>
      <c r="B221" s="77" t="s">
        <v>843</v>
      </c>
      <c r="C221" s="102" t="str">
        <f ca="1">VLOOKUP(B221,'Insumos e Serviços'!$A:$F,2,0)</f>
        <v>SINAPI</v>
      </c>
      <c r="D221" s="103" t="str">
        <f ca="1">VLOOKUP(B221,'Insumos e Serviços'!$A:$F,4,0)</f>
        <v>AUXILIAR DE SERRALHEIRO COM ENCARGOS COMPLEMENTARES</v>
      </c>
      <c r="E221" s="102" t="str">
        <f ca="1">VLOOKUP(B221,'Insumos e Serviços'!$A:$F,5,0)</f>
        <v>H</v>
      </c>
      <c r="F221" s="91">
        <v>1.502</v>
      </c>
      <c r="G221" s="101">
        <f ca="1">VLOOKUP(B221,'Insumos e Serviços'!$A:$F,6,0)</f>
        <v>19.82</v>
      </c>
      <c r="H221" s="101">
        <f>TRUNC(F221*G221,2)</f>
        <v>29.76</v>
      </c>
    </row>
    <row r="222" spans="1:8">
      <c r="A222" s="103" t="str">
        <f ca="1">VLOOKUP(B222,'Insumos e Serviços'!$A:$F,3,0)</f>
        <v>Composição</v>
      </c>
      <c r="B222" s="77" t="s">
        <v>815</v>
      </c>
      <c r="C222" s="102" t="str">
        <f ca="1">VLOOKUP(B222,'Insumos e Serviços'!$A:$F,2,0)</f>
        <v>SINAPI</v>
      </c>
      <c r="D222" s="103" t="str">
        <f ca="1">VLOOKUP(B222,'Insumos e Serviços'!$A:$F,4,0)</f>
        <v>SERRALHEIRO COM ENCARGOS COMPLEMENTARES</v>
      </c>
      <c r="E222" s="102" t="str">
        <f ca="1">VLOOKUP(B222,'Insumos e Serviços'!$A:$F,5,0)</f>
        <v>H</v>
      </c>
      <c r="F222" s="91">
        <v>1.8280000000000001</v>
      </c>
      <c r="G222" s="101">
        <f ca="1">VLOOKUP(B222,'Insumos e Serviços'!$A:$F,6,0)</f>
        <v>24.95</v>
      </c>
      <c r="H222" s="101">
        <f>TRUNC(F222*G222,2)</f>
        <v>45.6</v>
      </c>
    </row>
    <row r="223" spans="1:8" ht="22.5">
      <c r="A223" s="103" t="str">
        <f ca="1">VLOOKUP(B223,'Insumos e Serviços'!$A:$F,3,0)</f>
        <v>Insumo</v>
      </c>
      <c r="B223" s="77" t="s">
        <v>847</v>
      </c>
      <c r="C223" s="102" t="str">
        <f ca="1">VLOOKUP(B223,'Insumos e Serviços'!$A:$F,2,0)</f>
        <v>SINAPI</v>
      </c>
      <c r="D223" s="103" t="str">
        <f ca="1">VLOOKUP(B223,'Insumos e Serviços'!$A:$F,4,0)</f>
        <v>BUCHA DE NYLON SEM ABA S10, COM PARAFUSO DE 6,10 X 65 MM EM ACO ZINCADO COM ROSCA SOBERBA, CABECA CHATA E FENDA PHILLIPS</v>
      </c>
      <c r="E223" s="102" t="str">
        <f ca="1">VLOOKUP(B223,'Insumos e Serviços'!$A:$F,5,0)</f>
        <v>UN</v>
      </c>
      <c r="F223" s="91">
        <v>6.5449999999999999</v>
      </c>
      <c r="G223" s="101">
        <f ca="1">VLOOKUP(B223,'Insumos e Serviços'!$A:$F,6,0)</f>
        <v>1.1000000000000001</v>
      </c>
      <c r="H223" s="101">
        <f>TRUNC(F223*G223,2)</f>
        <v>7.19</v>
      </c>
    </row>
    <row r="224" spans="1:8" ht="12" thickBot="1">
      <c r="A224" s="103" t="str">
        <f ca="1">VLOOKUP(B224,'Insumos e Serviços'!$A:$F,3,0)</f>
        <v>Insumo</v>
      </c>
      <c r="B224" s="77" t="s">
        <v>845</v>
      </c>
      <c r="C224" s="102" t="str">
        <f ca="1">VLOOKUP(B224,'Insumos e Serviços'!$A:$F,2,0)</f>
        <v>SINAPI</v>
      </c>
      <c r="D224" s="103" t="str">
        <f ca="1">VLOOKUP(B224,'Insumos e Serviços'!$A:$F,4,0)</f>
        <v>ELETRODO REVESTIDO AWS - E6013, DIAMETRO IGUAL A 2,50 MM</v>
      </c>
      <c r="E224" s="102" t="str">
        <f ca="1">VLOOKUP(B224,'Insumos e Serviços'!$A:$F,5,0)</f>
        <v>KG</v>
      </c>
      <c r="F224" s="91">
        <v>6.0000000000000001E-3</v>
      </c>
      <c r="G224" s="101">
        <f ca="1">VLOOKUP(B224,'Insumos e Serviços'!$A:$F,6,0)</f>
        <v>34.57</v>
      </c>
      <c r="H224" s="101">
        <f>TRUNC(F224*G224,2)</f>
        <v>0.2</v>
      </c>
    </row>
    <row r="225" spans="1:8" ht="12" thickTop="1">
      <c r="A225" s="79"/>
      <c r="B225" s="85"/>
      <c r="C225" s="85"/>
      <c r="D225" s="88"/>
      <c r="E225" s="85"/>
      <c r="F225" s="92"/>
      <c r="G225" s="94"/>
      <c r="H225" s="94"/>
    </row>
    <row r="226" spans="1:8">
      <c r="A226" s="131" t="s">
        <v>1019</v>
      </c>
      <c r="B226" s="132"/>
      <c r="C226" s="132"/>
      <c r="D226" s="131" t="s">
        <v>1020</v>
      </c>
      <c r="E226" s="132"/>
      <c r="F226" s="133"/>
      <c r="G226" s="131"/>
      <c r="H226" s="134"/>
    </row>
    <row r="227" spans="1:8" ht="22.5">
      <c r="A227" s="75" t="s">
        <v>1021</v>
      </c>
      <c r="B227" s="104" t="str">
        <f ca="1">VLOOKUP(A227,'Orçamento Sintético'!$A:$H,2,0)</f>
        <v xml:space="preserve"> MPDFT1624 </v>
      </c>
      <c r="C227" s="104" t="str">
        <f ca="1">VLOOKUP(A227,'Orçamento Sintético'!$A:$H,3,0)</f>
        <v>Próprio</v>
      </c>
      <c r="D227" s="105" t="str">
        <f ca="1">VLOOKUP(A227,'Orçamento Sintético'!$A:$H,4,0)</f>
        <v>Vidro de segurança laminado e temperado incolor 12 mm (6+6), instalado em guarda-corpo</v>
      </c>
      <c r="E227" s="104" t="str">
        <f ca="1">VLOOKUP(A227,'Orçamento Sintético'!$A:$H,5,0)</f>
        <v>m²</v>
      </c>
      <c r="F227" s="90"/>
      <c r="G227" s="76"/>
      <c r="H227" s="76">
        <f>SUM(H228:H230)</f>
        <v>936.56</v>
      </c>
    </row>
    <row r="228" spans="1:8">
      <c r="A228" s="103" t="str">
        <f ca="1">VLOOKUP(B228,'Insumos e Serviços'!$A:$F,3,0)</f>
        <v>Composição</v>
      </c>
      <c r="B228" s="77" t="s">
        <v>821</v>
      </c>
      <c r="C228" s="102" t="str">
        <f ca="1">VLOOKUP(B228,'Insumos e Serviços'!$A:$F,2,0)</f>
        <v>SINAPI</v>
      </c>
      <c r="D228" s="103" t="str">
        <f ca="1">VLOOKUP(B228,'Insumos e Serviços'!$A:$F,4,0)</f>
        <v>VIDRACEIRO COM ENCARGOS COMPLEMENTARES</v>
      </c>
      <c r="E228" s="102" t="str">
        <f ca="1">VLOOKUP(B228,'Insumos e Serviços'!$A:$F,5,0)</f>
        <v>H</v>
      </c>
      <c r="F228" s="91">
        <v>0.85299999999999998</v>
      </c>
      <c r="G228" s="101">
        <f ca="1">VLOOKUP(B228,'Insumos e Serviços'!$A:$F,6,0)</f>
        <v>23.17</v>
      </c>
      <c r="H228" s="101">
        <f>TRUNC(F228*G228,2)</f>
        <v>19.760000000000002</v>
      </c>
    </row>
    <row r="229" spans="1:8">
      <c r="A229" s="103" t="str">
        <f ca="1">VLOOKUP(B229,'Insumos e Serviços'!$A:$F,3,0)</f>
        <v>Composição</v>
      </c>
      <c r="B229" s="77" t="s">
        <v>817</v>
      </c>
      <c r="C229" s="102" t="str">
        <f ca="1">VLOOKUP(B229,'Insumos e Serviços'!$A:$F,2,0)</f>
        <v>SINAPI</v>
      </c>
      <c r="D229" s="103" t="str">
        <f ca="1">VLOOKUP(B229,'Insumos e Serviços'!$A:$F,4,0)</f>
        <v>AJUDANTE ESPECIALIZADO COM ENCARGOS COMPLEMENTARES</v>
      </c>
      <c r="E229" s="102" t="str">
        <f ca="1">VLOOKUP(B229,'Insumos e Serviços'!$A:$F,5,0)</f>
        <v>H</v>
      </c>
      <c r="F229" s="91">
        <v>0.85299999999999998</v>
      </c>
      <c r="G229" s="101">
        <f ca="1">VLOOKUP(B229,'Insumos e Serviços'!$A:$F,6,0)</f>
        <v>19.7</v>
      </c>
      <c r="H229" s="101">
        <f>TRUNC(F229*G229,2)</f>
        <v>16.8</v>
      </c>
    </row>
    <row r="230" spans="1:8" ht="12" thickBot="1">
      <c r="A230" s="103" t="str">
        <f ca="1">VLOOKUP(B230,'Insumos e Serviços'!$A:$F,3,0)</f>
        <v>Insumo</v>
      </c>
      <c r="B230" s="77" t="s">
        <v>6</v>
      </c>
      <c r="C230" s="102" t="str">
        <f ca="1">VLOOKUP(B230,'Insumos e Serviços'!$A:$F,2,0)</f>
        <v>Próprio</v>
      </c>
      <c r="D230" s="103" t="str">
        <f ca="1">VLOOKUP(B230,'Insumos e Serviços'!$A:$F,4,0)</f>
        <v>Vidro de segurança laminado e temperado incolor 12 mm (6+6)</v>
      </c>
      <c r="E230" s="102" t="str">
        <f ca="1">VLOOKUP(B230,'Insumos e Serviços'!$A:$F,5,0)</f>
        <v>m²</v>
      </c>
      <c r="F230" s="91">
        <v>1</v>
      </c>
      <c r="G230" s="101">
        <f ca="1">VLOOKUP(B230,'Insumos e Serviços'!$A:$F,6,0)</f>
        <v>900</v>
      </c>
      <c r="H230" s="101">
        <f>TRUNC(F230*G230,2)</f>
        <v>900</v>
      </c>
    </row>
    <row r="231" spans="1:8" ht="12" thickTop="1">
      <c r="A231" s="79"/>
      <c r="B231" s="85"/>
      <c r="C231" s="85"/>
      <c r="D231" s="88"/>
      <c r="E231" s="85"/>
      <c r="F231" s="92"/>
      <c r="G231" s="94"/>
      <c r="H231" s="94"/>
    </row>
    <row r="232" spans="1:8" ht="22.5">
      <c r="A232" s="75" t="s">
        <v>1024</v>
      </c>
      <c r="B232" s="104" t="str">
        <f ca="1">VLOOKUP(A232,'Orçamento Sintético'!$A:$H,2,0)</f>
        <v xml:space="preserve"> MPDFT1625 </v>
      </c>
      <c r="C232" s="104" t="str">
        <f ca="1">VLOOKUP(A232,'Orçamento Sintético'!$A:$H,3,0)</f>
        <v>Próprio</v>
      </c>
      <c r="D232" s="105" t="str">
        <f ca="1">VLOOKUP(A232,'Orçamento Sintético'!$A:$H,4,0)</f>
        <v>Vidro de segurança laminado e temperado incolor 12 mm (6+6), para escada (corte inclinado / modulado do vidro), instalado em guarda-corpo</v>
      </c>
      <c r="E232" s="104" t="str">
        <f ca="1">VLOOKUP(A232,'Orçamento Sintético'!$A:$H,5,0)</f>
        <v>m²</v>
      </c>
      <c r="F232" s="90"/>
      <c r="G232" s="76"/>
      <c r="H232" s="76">
        <f>SUM(H233:H235)</f>
        <v>1296.56</v>
      </c>
    </row>
    <row r="233" spans="1:8">
      <c r="A233" s="103" t="str">
        <f ca="1">VLOOKUP(B233,'Insumos e Serviços'!$A:$F,3,0)</f>
        <v>Composição</v>
      </c>
      <c r="B233" s="77" t="s">
        <v>821</v>
      </c>
      <c r="C233" s="102" t="str">
        <f ca="1">VLOOKUP(B233,'Insumos e Serviços'!$A:$F,2,0)</f>
        <v>SINAPI</v>
      </c>
      <c r="D233" s="103" t="str">
        <f ca="1">VLOOKUP(B233,'Insumos e Serviços'!$A:$F,4,0)</f>
        <v>VIDRACEIRO COM ENCARGOS COMPLEMENTARES</v>
      </c>
      <c r="E233" s="102" t="str">
        <f ca="1">VLOOKUP(B233,'Insumos e Serviços'!$A:$F,5,0)</f>
        <v>H</v>
      </c>
      <c r="F233" s="91">
        <v>0.85299999999999998</v>
      </c>
      <c r="G233" s="101">
        <f ca="1">VLOOKUP(B233,'Insumos e Serviços'!$A:$F,6,0)</f>
        <v>23.17</v>
      </c>
      <c r="H233" s="101">
        <f>TRUNC(F233*G233,2)</f>
        <v>19.760000000000002</v>
      </c>
    </row>
    <row r="234" spans="1:8">
      <c r="A234" s="103" t="str">
        <f ca="1">VLOOKUP(B234,'Insumos e Serviços'!$A:$F,3,0)</f>
        <v>Composição</v>
      </c>
      <c r="B234" s="77" t="s">
        <v>817</v>
      </c>
      <c r="C234" s="102" t="str">
        <f ca="1">VLOOKUP(B234,'Insumos e Serviços'!$A:$F,2,0)</f>
        <v>SINAPI</v>
      </c>
      <c r="D234" s="103" t="str">
        <f ca="1">VLOOKUP(B234,'Insumos e Serviços'!$A:$F,4,0)</f>
        <v>AJUDANTE ESPECIALIZADO COM ENCARGOS COMPLEMENTARES</v>
      </c>
      <c r="E234" s="102" t="str">
        <f ca="1">VLOOKUP(B234,'Insumos e Serviços'!$A:$F,5,0)</f>
        <v>H</v>
      </c>
      <c r="F234" s="91">
        <v>0.85299999999999998</v>
      </c>
      <c r="G234" s="101">
        <f ca="1">VLOOKUP(B234,'Insumos e Serviços'!$A:$F,6,0)</f>
        <v>19.7</v>
      </c>
      <c r="H234" s="101">
        <f>TRUNC(F234*G234,2)</f>
        <v>16.8</v>
      </c>
    </row>
    <row r="235" spans="1:8" ht="12" thickBot="1">
      <c r="A235" s="103" t="str">
        <f ca="1">VLOOKUP(B235,'Insumos e Serviços'!$A:$F,3,0)</f>
        <v>Insumo</v>
      </c>
      <c r="B235" s="77" t="s">
        <v>6</v>
      </c>
      <c r="C235" s="102" t="str">
        <f ca="1">VLOOKUP(B235,'Insumos e Serviços'!$A:$F,2,0)</f>
        <v>Próprio</v>
      </c>
      <c r="D235" s="103" t="str">
        <f ca="1">VLOOKUP(B235,'Insumos e Serviços'!$A:$F,4,0)</f>
        <v>Vidro de segurança laminado e temperado incolor 12 mm (6+6)</v>
      </c>
      <c r="E235" s="102" t="str">
        <f ca="1">VLOOKUP(B235,'Insumos e Serviços'!$A:$F,5,0)</f>
        <v>m²</v>
      </c>
      <c r="F235" s="91">
        <v>1.4</v>
      </c>
      <c r="G235" s="101">
        <f ca="1">VLOOKUP(B235,'Insumos e Serviços'!$A:$F,6,0)</f>
        <v>900</v>
      </c>
      <c r="H235" s="101">
        <f>TRUNC(F235*G235,2)</f>
        <v>1260</v>
      </c>
    </row>
    <row r="236" spans="1:8" ht="12" thickTop="1">
      <c r="A236" s="79"/>
      <c r="B236" s="85"/>
      <c r="C236" s="85"/>
      <c r="D236" s="88"/>
      <c r="E236" s="85"/>
      <c r="F236" s="92"/>
      <c r="G236" s="94"/>
      <c r="H236" s="94"/>
    </row>
    <row r="237" spans="1:8">
      <c r="A237" s="131" t="s">
        <v>1027</v>
      </c>
      <c r="B237" s="132"/>
      <c r="C237" s="132"/>
      <c r="D237" s="131" t="s">
        <v>1028</v>
      </c>
      <c r="E237" s="132"/>
      <c r="F237" s="133"/>
      <c r="G237" s="131"/>
      <c r="H237" s="134"/>
    </row>
    <row r="238" spans="1:8">
      <c r="A238" s="131" t="s">
        <v>1029</v>
      </c>
      <c r="B238" s="132"/>
      <c r="C238" s="132"/>
      <c r="D238" s="131" t="s">
        <v>1030</v>
      </c>
      <c r="E238" s="132"/>
      <c r="F238" s="133"/>
      <c r="G238" s="131"/>
      <c r="H238" s="134"/>
    </row>
    <row r="239" spans="1:8" ht="22.5">
      <c r="A239" s="75" t="s">
        <v>1031</v>
      </c>
      <c r="B239" s="104" t="str">
        <f ca="1">VLOOKUP(A239,'Orçamento Sintético'!$A:$H,2,0)</f>
        <v xml:space="preserve"> MPDFT0304 </v>
      </c>
      <c r="C239" s="104" t="str">
        <f ca="1">VLOOKUP(A239,'Orçamento Sintético'!$A:$H,3,0)</f>
        <v>Próprio</v>
      </c>
      <c r="D239" s="105" t="str">
        <f ca="1">VLOOKUP(A239,'Orçamento Sintético'!$A:$H,4,0)</f>
        <v>Copia da SINAPI (86904) - Lavatório de semi-encaixe em louça, branco, fixado sobre a bancada. Ref. Linha Monte Carlo L82.17, fab. Deca</v>
      </c>
      <c r="E239" s="104" t="str">
        <f ca="1">VLOOKUP(A239,'Orçamento Sintético'!$A:$H,5,0)</f>
        <v>UN</v>
      </c>
      <c r="F239" s="90"/>
      <c r="G239" s="76"/>
      <c r="H239" s="76">
        <f>SUM(H240:H244)</f>
        <v>407</v>
      </c>
    </row>
    <row r="240" spans="1:8">
      <c r="A240" s="103" t="str">
        <f ca="1">VLOOKUP(B240,'Insumos e Serviços'!$A:$F,3,0)</f>
        <v>Composição</v>
      </c>
      <c r="B240" s="77" t="s">
        <v>806</v>
      </c>
      <c r="C240" s="102" t="str">
        <f ca="1">VLOOKUP(B240,'Insumos e Serviços'!$A:$F,2,0)</f>
        <v>SINAPI</v>
      </c>
      <c r="D240" s="103" t="str">
        <f ca="1">VLOOKUP(B240,'Insumos e Serviços'!$A:$F,4,0)</f>
        <v>ENCANADOR OU BOMBEIRO HIDRÁULICO COM ENCARGOS COMPLEMENTARES</v>
      </c>
      <c r="E240" s="102" t="str">
        <f ca="1">VLOOKUP(B240,'Insumos e Serviços'!$A:$F,5,0)</f>
        <v>H</v>
      </c>
      <c r="F240" s="91">
        <v>0.38700000000000001</v>
      </c>
      <c r="G240" s="101">
        <f ca="1">VLOOKUP(B240,'Insumos e Serviços'!$A:$F,6,0)</f>
        <v>24.48</v>
      </c>
      <c r="H240" s="101">
        <f>TRUNC(F240*G240,2)</f>
        <v>9.4700000000000006</v>
      </c>
    </row>
    <row r="241" spans="1:8">
      <c r="A241" s="103" t="str">
        <f ca="1">VLOOKUP(B241,'Insumos e Serviços'!$A:$F,3,0)</f>
        <v>Composição</v>
      </c>
      <c r="B241" s="77" t="s">
        <v>802</v>
      </c>
      <c r="C241" s="102" t="str">
        <f ca="1">VLOOKUP(B241,'Insumos e Serviços'!$A:$F,2,0)</f>
        <v>SINAPI</v>
      </c>
      <c r="D241" s="103" t="str">
        <f ca="1">VLOOKUP(B241,'Insumos e Serviços'!$A:$F,4,0)</f>
        <v>SERVENTE COM ENCARGOS COMPLEMENTARES</v>
      </c>
      <c r="E241" s="102" t="str">
        <f ca="1">VLOOKUP(B241,'Insumos e Serviços'!$A:$F,5,0)</f>
        <v>H</v>
      </c>
      <c r="F241" s="91">
        <v>0.18859999999999999</v>
      </c>
      <c r="G241" s="101">
        <f ca="1">VLOOKUP(B241,'Insumos e Serviços'!$A:$F,6,0)</f>
        <v>18.649999999999999</v>
      </c>
      <c r="H241" s="101">
        <f>TRUNC(F241*G241,2)</f>
        <v>3.51</v>
      </c>
    </row>
    <row r="242" spans="1:8" ht="22.5">
      <c r="A242" s="103" t="str">
        <f ca="1">VLOOKUP(B242,'Insumos e Serviços'!$A:$F,3,0)</f>
        <v>Insumo</v>
      </c>
      <c r="B242" s="77" t="s">
        <v>44</v>
      </c>
      <c r="C242" s="102" t="str">
        <f ca="1">VLOOKUP(B242,'Insumos e Serviços'!$A:$F,2,0)</f>
        <v>SINAPI</v>
      </c>
      <c r="D242" s="103" t="str">
        <f ca="1">VLOOKUP(B242,'Insumos e Serviços'!$A:$F,4,0)</f>
        <v>PARAFUSO NIQUELADO 3 1/2" COM ACABAMENTO CROMADO PARA FIXAR PECA SANITARIA, INCLUI PORCA CEGA, ARRUELA E BUCHA DE NYLON TAMANHO S-8</v>
      </c>
      <c r="E242" s="102" t="str">
        <f ca="1">VLOOKUP(B242,'Insumos e Serviços'!$A:$F,5,0)</f>
        <v>UN</v>
      </c>
      <c r="F242" s="91">
        <v>2</v>
      </c>
      <c r="G242" s="101">
        <f ca="1">VLOOKUP(B242,'Insumos e Serviços'!$A:$F,6,0)</f>
        <v>18.02</v>
      </c>
      <c r="H242" s="101">
        <f>TRUNC(F242*G242,2)</f>
        <v>36.04</v>
      </c>
    </row>
    <row r="243" spans="1:8">
      <c r="A243" s="103" t="str">
        <f ca="1">VLOOKUP(B243,'Insumos e Serviços'!$A:$F,3,0)</f>
        <v>Insumo</v>
      </c>
      <c r="B243" s="77" t="s">
        <v>136</v>
      </c>
      <c r="C243" s="102" t="str">
        <f ca="1">VLOOKUP(B243,'Insumos e Serviços'!$A:$F,2,0)</f>
        <v>SINAPI</v>
      </c>
      <c r="D243" s="103" t="str">
        <f ca="1">VLOOKUP(B243,'Insumos e Serviços'!$A:$F,4,0)</f>
        <v>REJUNTE EPOXI, QUALQUER COR</v>
      </c>
      <c r="E243" s="102" t="str">
        <f ca="1">VLOOKUP(B243,'Insumos e Serviços'!$A:$F,5,0)</f>
        <v>KG</v>
      </c>
      <c r="F243" s="91">
        <v>3.04E-2</v>
      </c>
      <c r="G243" s="101">
        <f ca="1">VLOOKUP(B243,'Insumos e Serviços'!$A:$F,6,0)</f>
        <v>68.02</v>
      </c>
      <c r="H243" s="101">
        <f>TRUNC(F243*G243,2)</f>
        <v>2.06</v>
      </c>
    </row>
    <row r="244" spans="1:8" ht="12" thickBot="1">
      <c r="A244" s="103" t="str">
        <f ca="1">VLOOKUP(B244,'Insumos e Serviços'!$A:$F,3,0)</f>
        <v>Insumo</v>
      </c>
      <c r="B244" s="77" t="s">
        <v>26</v>
      </c>
      <c r="C244" s="102" t="str">
        <f ca="1">VLOOKUP(B244,'Insumos e Serviços'!$A:$F,2,0)</f>
        <v>Próprio</v>
      </c>
      <c r="D244" s="103" t="str">
        <f ca="1">VLOOKUP(B244,'Insumos e Serviços'!$A:$F,4,0)</f>
        <v>Lavatório de semi-encaixe de louça, linha Monte Carlo, cor branco gelo, código L82, fab. Deca</v>
      </c>
      <c r="E244" s="102" t="str">
        <f ca="1">VLOOKUP(B244,'Insumos e Serviços'!$A:$F,5,0)</f>
        <v>un</v>
      </c>
      <c r="F244" s="91">
        <v>1</v>
      </c>
      <c r="G244" s="101">
        <f ca="1">VLOOKUP(B244,'Insumos e Serviços'!$A:$F,6,0)</f>
        <v>355.92</v>
      </c>
      <c r="H244" s="101">
        <f>TRUNC(F244*G244,2)</f>
        <v>355.92</v>
      </c>
    </row>
    <row r="245" spans="1:8" ht="12" thickTop="1">
      <c r="A245" s="79"/>
      <c r="B245" s="85"/>
      <c r="C245" s="85"/>
      <c r="D245" s="88"/>
      <c r="E245" s="85"/>
      <c r="F245" s="92"/>
      <c r="G245" s="94"/>
      <c r="H245" s="94"/>
    </row>
    <row r="246" spans="1:8" ht="22.5">
      <c r="A246" s="75" t="s">
        <v>1034</v>
      </c>
      <c r="B246" s="104" t="str">
        <f ca="1">VLOOKUP(A246,'Orçamento Sintético'!$A:$H,2,0)</f>
        <v xml:space="preserve"> MPDFT0303 </v>
      </c>
      <c r="C246" s="104" t="str">
        <f ca="1">VLOOKUP(A246,'Orçamento Sintético'!$A:$H,3,0)</f>
        <v>Próprio</v>
      </c>
      <c r="D246" s="105" t="str">
        <f ca="1">VLOOKUP(A246,'Orçamento Sintético'!$A:$H,4,0)</f>
        <v>Copia da SINAPI (86903) - Lavatório com coluna suspensa (PCD), branco. Linha Vogue Plus, cód.:L51.17 (lavatório) e cód.: CS1.17 (coluna suspensa), fab. Deca</v>
      </c>
      <c r="E246" s="104" t="str">
        <f ca="1">VLOOKUP(A246,'Orçamento Sintético'!$A:$H,5,0)</f>
        <v>UN</v>
      </c>
      <c r="F246" s="90"/>
      <c r="G246" s="76"/>
      <c r="H246" s="76">
        <f>SUM(H247:H252)</f>
        <v>776.16000000000008</v>
      </c>
    </row>
    <row r="247" spans="1:8">
      <c r="A247" s="103" t="str">
        <f ca="1">VLOOKUP(B247,'Insumos e Serviços'!$A:$F,3,0)</f>
        <v>Composição</v>
      </c>
      <c r="B247" s="77" t="s">
        <v>806</v>
      </c>
      <c r="C247" s="102" t="str">
        <f ca="1">VLOOKUP(B247,'Insumos e Serviços'!$A:$F,2,0)</f>
        <v>SINAPI</v>
      </c>
      <c r="D247" s="103" t="str">
        <f ca="1">VLOOKUP(B247,'Insumos e Serviços'!$A:$F,4,0)</f>
        <v>ENCANADOR OU BOMBEIRO HIDRÁULICO COM ENCARGOS COMPLEMENTARES</v>
      </c>
      <c r="E247" s="102" t="str">
        <f ca="1">VLOOKUP(B247,'Insumos e Serviços'!$A:$F,5,0)</f>
        <v>H</v>
      </c>
      <c r="F247" s="91">
        <v>1.4666999999999999</v>
      </c>
      <c r="G247" s="101">
        <f ca="1">VLOOKUP(B247,'Insumos e Serviços'!$A:$F,6,0)</f>
        <v>24.48</v>
      </c>
      <c r="H247" s="101">
        <f t="shared" ref="H247:H252" si="4">TRUNC(F247*G247,2)</f>
        <v>35.9</v>
      </c>
    </row>
    <row r="248" spans="1:8">
      <c r="A248" s="103" t="str">
        <f ca="1">VLOOKUP(B248,'Insumos e Serviços'!$A:$F,3,0)</f>
        <v>Composição</v>
      </c>
      <c r="B248" s="77" t="s">
        <v>802</v>
      </c>
      <c r="C248" s="102" t="str">
        <f ca="1">VLOOKUP(B248,'Insumos e Serviços'!$A:$F,2,0)</f>
        <v>SINAPI</v>
      </c>
      <c r="D248" s="103" t="str">
        <f ca="1">VLOOKUP(B248,'Insumos e Serviços'!$A:$F,4,0)</f>
        <v>SERVENTE COM ENCARGOS COMPLEMENTARES</v>
      </c>
      <c r="E248" s="102" t="str">
        <f ca="1">VLOOKUP(B248,'Insumos e Serviços'!$A:$F,5,0)</f>
        <v>H</v>
      </c>
      <c r="F248" s="91">
        <v>0.65169999999999995</v>
      </c>
      <c r="G248" s="101">
        <f ca="1">VLOOKUP(B248,'Insumos e Serviços'!$A:$F,6,0)</f>
        <v>18.649999999999999</v>
      </c>
      <c r="H248" s="101">
        <f t="shared" si="4"/>
        <v>12.15</v>
      </c>
    </row>
    <row r="249" spans="1:8" ht="22.5">
      <c r="A249" s="103" t="str">
        <f ca="1">VLOOKUP(B249,'Insumos e Serviços'!$A:$F,3,0)</f>
        <v>Insumo</v>
      </c>
      <c r="B249" s="77" t="s">
        <v>44</v>
      </c>
      <c r="C249" s="102" t="str">
        <f ca="1">VLOOKUP(B249,'Insumos e Serviços'!$A:$F,2,0)</f>
        <v>SINAPI</v>
      </c>
      <c r="D249" s="103" t="str">
        <f ca="1">VLOOKUP(B249,'Insumos e Serviços'!$A:$F,4,0)</f>
        <v>PARAFUSO NIQUELADO 3 1/2" COM ACABAMENTO CROMADO PARA FIXAR PECA SANITARIA, INCLUI PORCA CEGA, ARRUELA E BUCHA DE NYLON TAMANHO S-8</v>
      </c>
      <c r="E249" s="102" t="str">
        <f ca="1">VLOOKUP(B249,'Insumos e Serviços'!$A:$F,5,0)</f>
        <v>UN</v>
      </c>
      <c r="F249" s="91">
        <v>6</v>
      </c>
      <c r="G249" s="101">
        <f ca="1">VLOOKUP(B249,'Insumos e Serviços'!$A:$F,6,0)</f>
        <v>18.02</v>
      </c>
      <c r="H249" s="101">
        <f t="shared" si="4"/>
        <v>108.12</v>
      </c>
    </row>
    <row r="250" spans="1:8">
      <c r="A250" s="103" t="str">
        <f ca="1">VLOOKUP(B250,'Insumos e Serviços'!$A:$F,3,0)</f>
        <v>Insumo</v>
      </c>
      <c r="B250" s="77" t="s">
        <v>136</v>
      </c>
      <c r="C250" s="102" t="str">
        <f ca="1">VLOOKUP(B250,'Insumos e Serviços'!$A:$F,2,0)</f>
        <v>SINAPI</v>
      </c>
      <c r="D250" s="103" t="str">
        <f ca="1">VLOOKUP(B250,'Insumos e Serviços'!$A:$F,4,0)</f>
        <v>REJUNTE EPOXI, QUALQUER COR</v>
      </c>
      <c r="E250" s="102" t="str">
        <f ca="1">VLOOKUP(B250,'Insumos e Serviços'!$A:$F,5,0)</f>
        <v>KG</v>
      </c>
      <c r="F250" s="91">
        <v>8.6599999999999996E-2</v>
      </c>
      <c r="G250" s="101">
        <f ca="1">VLOOKUP(B250,'Insumos e Serviços'!$A:$F,6,0)</f>
        <v>68.02</v>
      </c>
      <c r="H250" s="101">
        <f t="shared" si="4"/>
        <v>5.89</v>
      </c>
    </row>
    <row r="251" spans="1:8">
      <c r="A251" s="103" t="str">
        <f ca="1">VLOOKUP(B251,'Insumos e Serviços'!$A:$F,3,0)</f>
        <v>Insumo</v>
      </c>
      <c r="B251" s="77" t="s">
        <v>85</v>
      </c>
      <c r="C251" s="102" t="str">
        <f ca="1">VLOOKUP(B251,'Insumos e Serviços'!$A:$F,2,0)</f>
        <v>Próprio</v>
      </c>
      <c r="D251" s="103" t="str">
        <f ca="1">VLOOKUP(B251,'Insumos e Serviços'!$A:$F,4,0)</f>
        <v>Lavatório, marca Deca, Modelo Vogue Plus, código L.51.17, cor branco</v>
      </c>
      <c r="E251" s="102" t="str">
        <f ca="1">VLOOKUP(B251,'Insumos e Serviços'!$A:$F,5,0)</f>
        <v>un</v>
      </c>
      <c r="F251" s="91">
        <v>1</v>
      </c>
      <c r="G251" s="101">
        <f ca="1">VLOOKUP(B251,'Insumos e Serviços'!$A:$F,6,0)</f>
        <v>393.6</v>
      </c>
      <c r="H251" s="101">
        <f t="shared" si="4"/>
        <v>393.6</v>
      </c>
    </row>
    <row r="252" spans="1:8" ht="12" thickBot="1">
      <c r="A252" s="103" t="str">
        <f ca="1">VLOOKUP(B252,'Insumos e Serviços'!$A:$F,3,0)</f>
        <v>Insumo</v>
      </c>
      <c r="B252" s="77" t="s">
        <v>104</v>
      </c>
      <c r="C252" s="102" t="str">
        <f ca="1">VLOOKUP(B252,'Insumos e Serviços'!$A:$F,2,0)</f>
        <v>Próprio</v>
      </c>
      <c r="D252" s="103" t="str">
        <f ca="1">VLOOKUP(B252,'Insumos e Serviços'!$A:$F,4,0)</f>
        <v>Coluna suspensa para lavatório, cor branco, código CS.1.17</v>
      </c>
      <c r="E252" s="102" t="str">
        <f ca="1">VLOOKUP(B252,'Insumos e Serviços'!$A:$F,5,0)</f>
        <v>un</v>
      </c>
      <c r="F252" s="91">
        <v>1</v>
      </c>
      <c r="G252" s="101">
        <f ca="1">VLOOKUP(B252,'Insumos e Serviços'!$A:$F,6,0)</f>
        <v>220.5</v>
      </c>
      <c r="H252" s="101">
        <f t="shared" si="4"/>
        <v>220.5</v>
      </c>
    </row>
    <row r="253" spans="1:8" ht="12" thickTop="1">
      <c r="A253" s="79"/>
      <c r="B253" s="85"/>
      <c r="C253" s="85"/>
      <c r="D253" s="88"/>
      <c r="E253" s="85"/>
      <c r="F253" s="92"/>
      <c r="G253" s="94"/>
      <c r="H253" s="94"/>
    </row>
    <row r="254" spans="1:8" ht="22.5">
      <c r="A254" s="75" t="s">
        <v>1037</v>
      </c>
      <c r="B254" s="104" t="str">
        <f ca="1">VLOOKUP(A254,'Orçamento Sintético'!$A:$H,2,0)</f>
        <v xml:space="preserve"> MPDFT0148 </v>
      </c>
      <c r="C254" s="104" t="str">
        <f ca="1">VLOOKUP(A254,'Orçamento Sintético'!$A:$H,3,0)</f>
        <v>Próprio</v>
      </c>
      <c r="D254" s="105" t="str">
        <f ca="1">VLOOKUP(A254,'Orçamento Sintético'!$A:$H,4,0)</f>
        <v>Copia da SINAPI (95470) - Bacia sanitária, cor branco gelo, Linha Monte Carlo cód. P.8.17, fab. Deca - inclusive assento PLÁSTICO</v>
      </c>
      <c r="E254" s="104" t="str">
        <f ca="1">VLOOKUP(A254,'Orçamento Sintético'!$A:$H,5,0)</f>
        <v>UN</v>
      </c>
      <c r="F254" s="90"/>
      <c r="G254" s="76"/>
      <c r="H254" s="76">
        <f>SUM(H255:H262)</f>
        <v>848.67</v>
      </c>
    </row>
    <row r="255" spans="1:8">
      <c r="A255" s="103" t="str">
        <f ca="1">VLOOKUP(B255,'Insumos e Serviços'!$A:$F,3,0)</f>
        <v>Composição</v>
      </c>
      <c r="B255" s="77" t="s">
        <v>806</v>
      </c>
      <c r="C255" s="102" t="str">
        <f ca="1">VLOOKUP(B255,'Insumos e Serviços'!$A:$F,2,0)</f>
        <v>SINAPI</v>
      </c>
      <c r="D255" s="103" t="str">
        <f ca="1">VLOOKUP(B255,'Insumos e Serviços'!$A:$F,4,0)</f>
        <v>ENCANADOR OU BOMBEIRO HIDRÁULICO COM ENCARGOS COMPLEMENTARES</v>
      </c>
      <c r="E255" s="102" t="str">
        <f ca="1">VLOOKUP(B255,'Insumos e Serviços'!$A:$F,5,0)</f>
        <v>H</v>
      </c>
      <c r="F255" s="91">
        <v>0.65039999999999998</v>
      </c>
      <c r="G255" s="101">
        <f ca="1">VLOOKUP(B255,'Insumos e Serviços'!$A:$F,6,0)</f>
        <v>24.48</v>
      </c>
      <c r="H255" s="101">
        <f>TRUNC(F255*G255,2)</f>
        <v>15.92</v>
      </c>
    </row>
    <row r="256" spans="1:8">
      <c r="A256" s="103" t="str">
        <f ca="1">VLOOKUP(B256,'Insumos e Serviços'!$A:$F,3,0)</f>
        <v>Composição</v>
      </c>
      <c r="B256" s="77" t="s">
        <v>802</v>
      </c>
      <c r="C256" s="102" t="str">
        <f ca="1">VLOOKUP(B256,'Insumos e Serviços'!$A:$F,2,0)</f>
        <v>SINAPI</v>
      </c>
      <c r="D256" s="103" t="str">
        <f ca="1">VLOOKUP(B256,'Insumos e Serviços'!$A:$F,4,0)</f>
        <v>SERVENTE COM ENCARGOS COMPLEMENTARES</v>
      </c>
      <c r="E256" s="102" t="str">
        <f ca="1">VLOOKUP(B256,'Insumos e Serviços'!$A:$F,5,0)</f>
        <v>H</v>
      </c>
      <c r="F256" s="91">
        <v>0.39789999999999998</v>
      </c>
      <c r="G256" s="101">
        <f ca="1">VLOOKUP(B256,'Insumos e Serviços'!$A:$F,6,0)</f>
        <v>18.649999999999999</v>
      </c>
      <c r="H256" s="101">
        <f t="shared" ref="H256:H262" si="5">TRUNC(F256*G256,2)</f>
        <v>7.42</v>
      </c>
    </row>
    <row r="257" spans="1:8">
      <c r="A257" s="103" t="str">
        <f ca="1">VLOOKUP(B257,'Insumos e Serviços'!$A:$F,3,0)</f>
        <v>Insumo</v>
      </c>
      <c r="B257" s="77" t="s">
        <v>126</v>
      </c>
      <c r="C257" s="102" t="str">
        <f ca="1">VLOOKUP(B257,'Insumos e Serviços'!$A:$F,2,0)</f>
        <v>SINAPI</v>
      </c>
      <c r="D257" s="103" t="str">
        <f ca="1">VLOOKUP(B257,'Insumos e Serviços'!$A:$F,4,0)</f>
        <v>VEDACAO PVC, 100 MM, PARA SAIDA VASO SANITARIO</v>
      </c>
      <c r="E257" s="102" t="str">
        <f ca="1">VLOOKUP(B257,'Insumos e Serviços'!$A:$F,5,0)</f>
        <v>UN</v>
      </c>
      <c r="F257" s="91">
        <v>1</v>
      </c>
      <c r="G257" s="101">
        <f ca="1">VLOOKUP(B257,'Insumos e Serviços'!$A:$F,6,0)</f>
        <v>12.84</v>
      </c>
      <c r="H257" s="101">
        <f t="shared" si="5"/>
        <v>12.84</v>
      </c>
    </row>
    <row r="258" spans="1:8" ht="22.5">
      <c r="A258" s="103" t="str">
        <f ca="1">VLOOKUP(B258,'Insumos e Serviços'!$A:$F,3,0)</f>
        <v>Insumo</v>
      </c>
      <c r="B258" s="77" t="s">
        <v>75</v>
      </c>
      <c r="C258" s="102" t="str">
        <f ca="1">VLOOKUP(B258,'Insumos e Serviços'!$A:$F,2,0)</f>
        <v>SINAPI</v>
      </c>
      <c r="D258" s="103" t="str">
        <f ca="1">VLOOKUP(B258,'Insumos e Serviços'!$A:$F,4,0)</f>
        <v>PARAFUSO NIQUELADO COM ACABAMENTO CROMADO PARA FIXAR PECA SANITARIA, INCLUI PORCA CEGA, ARRUELA E BUCHA DE NYLON TAMANHO S-10</v>
      </c>
      <c r="E258" s="102" t="str">
        <f ca="1">VLOOKUP(B258,'Insumos e Serviços'!$A:$F,5,0)</f>
        <v>UN</v>
      </c>
      <c r="F258" s="91">
        <v>2</v>
      </c>
      <c r="G258" s="101">
        <f ca="1">VLOOKUP(B258,'Insumos e Serviços'!$A:$F,6,0)</f>
        <v>24.31</v>
      </c>
      <c r="H258" s="101">
        <f t="shared" si="5"/>
        <v>48.62</v>
      </c>
    </row>
    <row r="259" spans="1:8">
      <c r="A259" s="103" t="str">
        <f ca="1">VLOOKUP(B259,'Insumos e Serviços'!$A:$F,3,0)</f>
        <v>Insumo</v>
      </c>
      <c r="B259" s="77" t="s">
        <v>136</v>
      </c>
      <c r="C259" s="102" t="str">
        <f ca="1">VLOOKUP(B259,'Insumos e Serviços'!$A:$F,2,0)</f>
        <v>SINAPI</v>
      </c>
      <c r="D259" s="103" t="str">
        <f ca="1">VLOOKUP(B259,'Insumos e Serviços'!$A:$F,4,0)</f>
        <v>REJUNTE EPOXI, QUALQUER COR</v>
      </c>
      <c r="E259" s="102" t="str">
        <f ca="1">VLOOKUP(B259,'Insumos e Serviços'!$A:$F,5,0)</f>
        <v>KG</v>
      </c>
      <c r="F259" s="91">
        <v>8.8099999999999998E-2</v>
      </c>
      <c r="G259" s="101">
        <f ca="1">VLOOKUP(B259,'Insumos e Serviços'!$A:$F,6,0)</f>
        <v>68.02</v>
      </c>
      <c r="H259" s="101">
        <f t="shared" si="5"/>
        <v>5.99</v>
      </c>
    </row>
    <row r="260" spans="1:8">
      <c r="A260" s="103" t="str">
        <f ca="1">VLOOKUP(B260,'Insumos e Serviços'!$A:$F,3,0)</f>
        <v>Insumo</v>
      </c>
      <c r="B260" s="77" t="s">
        <v>15</v>
      </c>
      <c r="C260" s="102" t="str">
        <f ca="1">VLOOKUP(B260,'Insumos e Serviços'!$A:$F,2,0)</f>
        <v>Próprio</v>
      </c>
      <c r="D260" s="103" t="str">
        <f ca="1">VLOOKUP(B260,'Insumos e Serviços'!$A:$F,4,0)</f>
        <v>Bacia sanitária, cor branco gelo, linha Monte Carlo, código P.8.17, fab. Deca</v>
      </c>
      <c r="E260" s="102" t="str">
        <f ca="1">VLOOKUP(B260,'Insumos e Serviços'!$A:$F,5,0)</f>
        <v>un</v>
      </c>
      <c r="F260" s="91">
        <v>1</v>
      </c>
      <c r="G260" s="101">
        <f ca="1">VLOOKUP(B260,'Insumos e Serviços'!$A:$F,6,0)</f>
        <v>476.9</v>
      </c>
      <c r="H260" s="101">
        <f t="shared" si="5"/>
        <v>476.9</v>
      </c>
    </row>
    <row r="261" spans="1:8">
      <c r="A261" s="103" t="str">
        <f ca="1">VLOOKUP(B261,'Insumos e Serviços'!$A:$F,3,0)</f>
        <v>Insumo</v>
      </c>
      <c r="B261" s="77" t="s">
        <v>65</v>
      </c>
      <c r="C261" s="102" t="str">
        <f ca="1">VLOOKUP(B261,'Insumos e Serviços'!$A:$F,2,0)</f>
        <v>Próprio</v>
      </c>
      <c r="D261" s="103" t="str">
        <f ca="1">VLOOKUP(B261,'Insumos e Serviços'!$A:$F,4,0)</f>
        <v>Tubo de ligação para vaso sanitário, cromado, código 1968C, fabricação Deca</v>
      </c>
      <c r="E261" s="102" t="str">
        <f ca="1">VLOOKUP(B261,'Insumos e Serviços'!$A:$F,5,0)</f>
        <v>un</v>
      </c>
      <c r="F261" s="91">
        <v>1</v>
      </c>
      <c r="G261" s="101">
        <f ca="1">VLOOKUP(B261,'Insumos e Serviços'!$A:$F,6,0)</f>
        <v>72.75</v>
      </c>
      <c r="H261" s="101">
        <f t="shared" si="5"/>
        <v>72.75</v>
      </c>
    </row>
    <row r="262" spans="1:8" ht="12" thickBot="1">
      <c r="A262" s="103" t="str">
        <f ca="1">VLOOKUP(B262,'Insumos e Serviços'!$A:$F,3,0)</f>
        <v>Insumo</v>
      </c>
      <c r="B262" s="77" t="s">
        <v>46</v>
      </c>
      <c r="C262" s="102" t="str">
        <f ca="1">VLOOKUP(B262,'Insumos e Serviços'!$A:$F,2,0)</f>
        <v>Próprio</v>
      </c>
      <c r="D262" s="103" t="str">
        <f ca="1">VLOOKUP(B262,'Insumos e Serviços'!$A:$F,4,0)</f>
        <v>Assento plástico Monte Carlo AP.80.17 Deca</v>
      </c>
      <c r="E262" s="102" t="str">
        <f ca="1">VLOOKUP(B262,'Insumos e Serviços'!$A:$F,5,0)</f>
        <v>un</v>
      </c>
      <c r="F262" s="91">
        <v>1</v>
      </c>
      <c r="G262" s="101">
        <f ca="1">VLOOKUP(B262,'Insumos e Serviços'!$A:$F,6,0)</f>
        <v>208.23</v>
      </c>
      <c r="H262" s="101">
        <f t="shared" si="5"/>
        <v>208.23</v>
      </c>
    </row>
    <row r="263" spans="1:8" ht="12" thickTop="1">
      <c r="A263" s="79"/>
      <c r="B263" s="85"/>
      <c r="C263" s="85"/>
      <c r="D263" s="88"/>
      <c r="E263" s="85"/>
      <c r="F263" s="92"/>
      <c r="G263" s="94"/>
      <c r="H263" s="94"/>
    </row>
    <row r="264" spans="1:8" ht="22.5">
      <c r="A264" s="75" t="s">
        <v>1040</v>
      </c>
      <c r="B264" s="104" t="str">
        <f ca="1">VLOOKUP(A264,'Orçamento Sintético'!$A:$H,2,0)</f>
        <v xml:space="preserve"> MPDFT0149 </v>
      </c>
      <c r="C264" s="104" t="str">
        <f ca="1">VLOOKUP(A264,'Orçamento Sintético'!$A:$H,3,0)</f>
        <v>Próprio</v>
      </c>
      <c r="D264" s="105" t="str">
        <f ca="1">VLOOKUP(A264,'Orçamento Sintético'!$A:$H,4,0)</f>
        <v>Copia da SINAPI (95471) - Bacia sanitária, Linha Vogue Plus Conforto, cor branco gelo, código P. 510, fabricação Deca - inclusive assento PLÁSTICO</v>
      </c>
      <c r="E264" s="104" t="str">
        <f ca="1">VLOOKUP(A264,'Orçamento Sintético'!$A:$H,5,0)</f>
        <v>UN</v>
      </c>
      <c r="F264" s="90"/>
      <c r="G264" s="76"/>
      <c r="H264" s="76">
        <f>SUM(H265:H272)</f>
        <v>1129.1500000000001</v>
      </c>
    </row>
    <row r="265" spans="1:8">
      <c r="A265" s="103" t="str">
        <f ca="1">VLOOKUP(B265,'Insumos e Serviços'!$A:$F,3,0)</f>
        <v>Composição</v>
      </c>
      <c r="B265" s="77" t="s">
        <v>806</v>
      </c>
      <c r="C265" s="102" t="str">
        <f ca="1">VLOOKUP(B265,'Insumos e Serviços'!$A:$F,2,0)</f>
        <v>SINAPI</v>
      </c>
      <c r="D265" s="103" t="str">
        <f ca="1">VLOOKUP(B265,'Insumos e Serviços'!$A:$F,4,0)</f>
        <v>ENCANADOR OU BOMBEIRO HIDRÁULICO COM ENCARGOS COMPLEMENTARES</v>
      </c>
      <c r="E265" s="102" t="str">
        <f ca="1">VLOOKUP(B265,'Insumos e Serviços'!$A:$F,5,0)</f>
        <v>H</v>
      </c>
      <c r="F265" s="91">
        <v>1.3076000000000001</v>
      </c>
      <c r="G265" s="101">
        <f ca="1">VLOOKUP(B265,'Insumos e Serviços'!$A:$F,6,0)</f>
        <v>24.48</v>
      </c>
      <c r="H265" s="101">
        <f>TRUNC(F265*G265,2)</f>
        <v>32.01</v>
      </c>
    </row>
    <row r="266" spans="1:8">
      <c r="A266" s="103" t="str">
        <f ca="1">VLOOKUP(B266,'Insumos e Serviços'!$A:$F,3,0)</f>
        <v>Composição</v>
      </c>
      <c r="B266" s="77" t="s">
        <v>802</v>
      </c>
      <c r="C266" s="102" t="str">
        <f ca="1">VLOOKUP(B266,'Insumos e Serviços'!$A:$F,2,0)</f>
        <v>SINAPI</v>
      </c>
      <c r="D266" s="103" t="str">
        <f ca="1">VLOOKUP(B266,'Insumos e Serviços'!$A:$F,4,0)</f>
        <v>SERVENTE COM ENCARGOS COMPLEMENTARES</v>
      </c>
      <c r="E266" s="102" t="str">
        <f ca="1">VLOOKUP(B266,'Insumos e Serviços'!$A:$F,5,0)</f>
        <v>H</v>
      </c>
      <c r="F266" s="91">
        <v>0.60489999999999999</v>
      </c>
      <c r="G266" s="101">
        <f ca="1">VLOOKUP(B266,'Insumos e Serviços'!$A:$F,6,0)</f>
        <v>18.649999999999999</v>
      </c>
      <c r="H266" s="101">
        <f t="shared" ref="H266:H272" si="6">TRUNC(F266*G266,2)</f>
        <v>11.28</v>
      </c>
    </row>
    <row r="267" spans="1:8">
      <c r="A267" s="103" t="str">
        <f ca="1">VLOOKUP(B267,'Insumos e Serviços'!$A:$F,3,0)</f>
        <v>Insumo</v>
      </c>
      <c r="B267" s="77" t="s">
        <v>126</v>
      </c>
      <c r="C267" s="102" t="str">
        <f ca="1">VLOOKUP(B267,'Insumos e Serviços'!$A:$F,2,0)</f>
        <v>SINAPI</v>
      </c>
      <c r="D267" s="103" t="str">
        <f ca="1">VLOOKUP(B267,'Insumos e Serviços'!$A:$F,4,0)</f>
        <v>VEDACAO PVC, 100 MM, PARA SAIDA VASO SANITARIO</v>
      </c>
      <c r="E267" s="102" t="str">
        <f ca="1">VLOOKUP(B267,'Insumos e Serviços'!$A:$F,5,0)</f>
        <v>UN</v>
      </c>
      <c r="F267" s="91">
        <v>1</v>
      </c>
      <c r="G267" s="101">
        <f ca="1">VLOOKUP(B267,'Insumos e Serviços'!$A:$F,6,0)</f>
        <v>12.84</v>
      </c>
      <c r="H267" s="101">
        <f t="shared" si="6"/>
        <v>12.84</v>
      </c>
    </row>
    <row r="268" spans="1:8" ht="22.5">
      <c r="A268" s="103" t="str">
        <f ca="1">VLOOKUP(B268,'Insumos e Serviços'!$A:$F,3,0)</f>
        <v>Insumo</v>
      </c>
      <c r="B268" s="77" t="s">
        <v>75</v>
      </c>
      <c r="C268" s="102" t="str">
        <f ca="1">VLOOKUP(B268,'Insumos e Serviços'!$A:$F,2,0)</f>
        <v>SINAPI</v>
      </c>
      <c r="D268" s="103" t="str">
        <f ca="1">VLOOKUP(B268,'Insumos e Serviços'!$A:$F,4,0)</f>
        <v>PARAFUSO NIQUELADO COM ACABAMENTO CROMADO PARA FIXAR PECA SANITARIA, INCLUI PORCA CEGA, ARRUELA E BUCHA DE NYLON TAMANHO S-10</v>
      </c>
      <c r="E268" s="102" t="str">
        <f ca="1">VLOOKUP(B268,'Insumos e Serviços'!$A:$F,5,0)</f>
        <v>UN</v>
      </c>
      <c r="F268" s="91">
        <v>2</v>
      </c>
      <c r="G268" s="101">
        <f ca="1">VLOOKUP(B268,'Insumos e Serviços'!$A:$F,6,0)</f>
        <v>24.31</v>
      </c>
      <c r="H268" s="101">
        <f t="shared" si="6"/>
        <v>48.62</v>
      </c>
    </row>
    <row r="269" spans="1:8">
      <c r="A269" s="103" t="str">
        <f ca="1">VLOOKUP(B269,'Insumos e Serviços'!$A:$F,3,0)</f>
        <v>Insumo</v>
      </c>
      <c r="B269" s="77" t="s">
        <v>136</v>
      </c>
      <c r="C269" s="102" t="str">
        <f ca="1">VLOOKUP(B269,'Insumos e Serviços'!$A:$F,2,0)</f>
        <v>SINAPI</v>
      </c>
      <c r="D269" s="103" t="str">
        <f ca="1">VLOOKUP(B269,'Insumos e Serviços'!$A:$F,4,0)</f>
        <v>REJUNTE EPOXI, QUALQUER COR</v>
      </c>
      <c r="E269" s="102" t="str">
        <f ca="1">VLOOKUP(B269,'Insumos e Serviços'!$A:$F,5,0)</f>
        <v>KG</v>
      </c>
      <c r="F269" s="91">
        <v>8.8099999999999998E-2</v>
      </c>
      <c r="G269" s="101">
        <f ca="1">VLOOKUP(B269,'Insumos e Serviços'!$A:$F,6,0)</f>
        <v>68.02</v>
      </c>
      <c r="H269" s="101">
        <f t="shared" si="6"/>
        <v>5.99</v>
      </c>
    </row>
    <row r="270" spans="1:8">
      <c r="A270" s="103" t="str">
        <f ca="1">VLOOKUP(B270,'Insumos e Serviços'!$A:$F,3,0)</f>
        <v>Insumo</v>
      </c>
      <c r="B270" s="77" t="s">
        <v>61</v>
      </c>
      <c r="C270" s="102" t="str">
        <f ca="1">VLOOKUP(B270,'Insumos e Serviços'!$A:$F,2,0)</f>
        <v>Próprio</v>
      </c>
      <c r="D270" s="103" t="str">
        <f ca="1">VLOOKUP(B270,'Insumos e Serviços'!$A:$F,4,0)</f>
        <v>Bacia sanitária, Linha Vogue Plus Conforto, cor branco gelo, código P. 510, fab. Deca</v>
      </c>
      <c r="E270" s="102" t="str">
        <f ca="1">VLOOKUP(B270,'Insumos e Serviços'!$A:$F,5,0)</f>
        <v>un</v>
      </c>
      <c r="F270" s="91">
        <v>1</v>
      </c>
      <c r="G270" s="101">
        <f ca="1">VLOOKUP(B270,'Insumos e Serviços'!$A:$F,6,0)</f>
        <v>838.2</v>
      </c>
      <c r="H270" s="101">
        <f t="shared" si="6"/>
        <v>838.2</v>
      </c>
    </row>
    <row r="271" spans="1:8">
      <c r="A271" s="103" t="str">
        <f ca="1">VLOOKUP(B271,'Insumos e Serviços'!$A:$F,3,0)</f>
        <v>Insumo</v>
      </c>
      <c r="B271" s="77" t="s">
        <v>128</v>
      </c>
      <c r="C271" s="102" t="str">
        <f ca="1">VLOOKUP(B271,'Insumos e Serviços'!$A:$F,2,0)</f>
        <v>Próprio</v>
      </c>
      <c r="D271" s="103" t="str">
        <f ca="1">VLOOKUP(B271,'Insumos e Serviços'!$A:$F,4,0)</f>
        <v>Assento plástico Vogue Plus AP.50.17 Deca</v>
      </c>
      <c r="E271" s="102" t="str">
        <f ca="1">VLOOKUP(B271,'Insumos e Serviços'!$A:$F,5,0)</f>
        <v>un</v>
      </c>
      <c r="F271" s="91">
        <v>1</v>
      </c>
      <c r="G271" s="101">
        <f ca="1">VLOOKUP(B271,'Insumos e Serviços'!$A:$F,6,0)</f>
        <v>107.46</v>
      </c>
      <c r="H271" s="101">
        <f t="shared" si="6"/>
        <v>107.46</v>
      </c>
    </row>
    <row r="272" spans="1:8" ht="12" thickBot="1">
      <c r="A272" s="103" t="str">
        <f ca="1">VLOOKUP(B272,'Insumos e Serviços'!$A:$F,3,0)</f>
        <v>Insumo</v>
      </c>
      <c r="B272" s="77" t="s">
        <v>65</v>
      </c>
      <c r="C272" s="102" t="str">
        <f ca="1">VLOOKUP(B272,'Insumos e Serviços'!$A:$F,2,0)</f>
        <v>Próprio</v>
      </c>
      <c r="D272" s="103" t="str">
        <f ca="1">VLOOKUP(B272,'Insumos e Serviços'!$A:$F,4,0)</f>
        <v>Tubo de ligação para vaso sanitário, cromado, código 1968C, fabricação Deca</v>
      </c>
      <c r="E272" s="102" t="str">
        <f ca="1">VLOOKUP(B272,'Insumos e Serviços'!$A:$F,5,0)</f>
        <v>un</v>
      </c>
      <c r="F272" s="91">
        <v>1</v>
      </c>
      <c r="G272" s="101">
        <f ca="1">VLOOKUP(B272,'Insumos e Serviços'!$A:$F,6,0)</f>
        <v>72.75</v>
      </c>
      <c r="H272" s="101">
        <f t="shared" si="6"/>
        <v>72.75</v>
      </c>
    </row>
    <row r="273" spans="1:8" ht="12" thickTop="1">
      <c r="A273" s="79"/>
      <c r="B273" s="85"/>
      <c r="C273" s="85"/>
      <c r="D273" s="88"/>
      <c r="E273" s="85"/>
      <c r="F273" s="92"/>
      <c r="G273" s="94"/>
      <c r="H273" s="94"/>
    </row>
    <row r="274" spans="1:8" ht="22.5">
      <c r="A274" s="75" t="s">
        <v>1043</v>
      </c>
      <c r="B274" s="104" t="str">
        <f ca="1">VLOOKUP(A274,'Orçamento Sintético'!$A:$H,2,0)</f>
        <v xml:space="preserve"> MPDFT0261 </v>
      </c>
      <c r="C274" s="104" t="str">
        <f ca="1">VLOOKUP(A274,'Orçamento Sintético'!$A:$H,3,0)</f>
        <v>Próprio</v>
      </c>
      <c r="D274" s="105" t="str">
        <f ca="1">VLOOKUP(A274,'Orçamento Sintético'!$A:$H,4,0)</f>
        <v>Copia da Sinapi (100858) - Mictório branco com sifão integrado, cód. M 715.17, fab. Deca - completo</v>
      </c>
      <c r="E274" s="104" t="str">
        <f ca="1">VLOOKUP(A274,'Orçamento Sintético'!$A:$H,5,0)</f>
        <v>un</v>
      </c>
      <c r="F274" s="90"/>
      <c r="G274" s="76"/>
      <c r="H274" s="76">
        <f>SUM(H275:H281)</f>
        <v>1300.01</v>
      </c>
    </row>
    <row r="275" spans="1:8">
      <c r="A275" s="103" t="str">
        <f ca="1">VLOOKUP(B275,'Insumos e Serviços'!$A:$F,3,0)</f>
        <v>Composição</v>
      </c>
      <c r="B275" s="77" t="s">
        <v>806</v>
      </c>
      <c r="C275" s="102" t="str">
        <f ca="1">VLOOKUP(B275,'Insumos e Serviços'!$A:$F,2,0)</f>
        <v>SINAPI</v>
      </c>
      <c r="D275" s="103" t="str">
        <f ca="1">VLOOKUP(B275,'Insumos e Serviços'!$A:$F,4,0)</f>
        <v>ENCANADOR OU BOMBEIRO HIDRÁULICO COM ENCARGOS COMPLEMENTARES</v>
      </c>
      <c r="E275" s="102" t="str">
        <f ca="1">VLOOKUP(B275,'Insumos e Serviços'!$A:$F,5,0)</f>
        <v>H</v>
      </c>
      <c r="F275" s="91">
        <v>1.0089999999999999</v>
      </c>
      <c r="G275" s="101">
        <f ca="1">VLOOKUP(B275,'Insumos e Serviços'!$A:$F,6,0)</f>
        <v>24.48</v>
      </c>
      <c r="H275" s="101">
        <f>TRUNC(F275*G275,2)</f>
        <v>24.7</v>
      </c>
    </row>
    <row r="276" spans="1:8">
      <c r="A276" s="103" t="str">
        <f ca="1">VLOOKUP(B276,'Insumos e Serviços'!$A:$F,3,0)</f>
        <v>Composição</v>
      </c>
      <c r="B276" s="77" t="s">
        <v>804</v>
      </c>
      <c r="C276" s="102" t="str">
        <f ca="1">VLOOKUP(B276,'Insumos e Serviços'!$A:$F,2,0)</f>
        <v>SINAPI</v>
      </c>
      <c r="D276" s="103" t="str">
        <f ca="1">VLOOKUP(B276,'Insumos e Serviços'!$A:$F,4,0)</f>
        <v>AUXILIAR DE ENCANADOR OU BOMBEIRO HIDRÁULICO COM ENCARGOS COMPLEMENTARES</v>
      </c>
      <c r="E276" s="102" t="str">
        <f ca="1">VLOOKUP(B276,'Insumos e Serviços'!$A:$F,5,0)</f>
        <v>H</v>
      </c>
      <c r="F276" s="91">
        <v>0.31790000000000002</v>
      </c>
      <c r="G276" s="101">
        <f ca="1">VLOOKUP(B276,'Insumos e Serviços'!$A:$F,6,0)</f>
        <v>19.309999999999999</v>
      </c>
      <c r="H276" s="101">
        <f t="shared" ref="H276:H281" si="7">TRUNC(F276*G276,2)</f>
        <v>6.13</v>
      </c>
    </row>
    <row r="277" spans="1:8" ht="22.5">
      <c r="A277" s="103" t="str">
        <f ca="1">VLOOKUP(B277,'Insumos e Serviços'!$A:$F,3,0)</f>
        <v>Insumo</v>
      </c>
      <c r="B277" s="77" t="s">
        <v>28</v>
      </c>
      <c r="C277" s="102" t="str">
        <f ca="1">VLOOKUP(B277,'Insumos e Serviços'!$A:$F,2,0)</f>
        <v>Próprio</v>
      </c>
      <c r="D277" s="103" t="str">
        <f ca="1">VLOOKUP(B277,'Insumos e Serviços'!$A:$F,4,0)</f>
        <v>Válvula para mictório de fechamento automático, fab. Deca, Linha Decamatic, código 2570 C, acabamento cromado</v>
      </c>
      <c r="E277" s="102" t="str">
        <f ca="1">VLOOKUP(B277,'Insumos e Serviços'!$A:$F,5,0)</f>
        <v>un</v>
      </c>
      <c r="F277" s="91">
        <v>1</v>
      </c>
      <c r="G277" s="101">
        <f ca="1">VLOOKUP(B277,'Insumos e Serviços'!$A:$F,6,0)</f>
        <v>938.45</v>
      </c>
      <c r="H277" s="101">
        <f t="shared" si="7"/>
        <v>938.45</v>
      </c>
    </row>
    <row r="278" spans="1:8" ht="22.5">
      <c r="A278" s="103" t="str">
        <f ca="1">VLOOKUP(B278,'Insumos e Serviços'!$A:$F,3,0)</f>
        <v>Insumo</v>
      </c>
      <c r="B278" s="77" t="s">
        <v>176</v>
      </c>
      <c r="C278" s="102" t="str">
        <f ca="1">VLOOKUP(B278,'Insumos e Serviços'!$A:$F,2,0)</f>
        <v>SINAPI</v>
      </c>
      <c r="D278" s="103" t="str">
        <f ca="1">VLOOKUP(B278,'Insumos e Serviços'!$A:$F,4,0)</f>
        <v>CONJUNTO DE LIGACAO PARA BACIA SANITARIA EM PLASTICO BRANCO COM TUBO, CANOPLA E ANEL DE EXPANSAO (TUBO 1.1/2 '' X 20 CM)</v>
      </c>
      <c r="E278" s="102" t="str">
        <f ca="1">VLOOKUP(B278,'Insumos e Serviços'!$A:$F,5,0)</f>
        <v>UN</v>
      </c>
      <c r="F278" s="91">
        <v>1</v>
      </c>
      <c r="G278" s="101">
        <f ca="1">VLOOKUP(B278,'Insumos e Serviços'!$A:$F,6,0)</f>
        <v>10.24</v>
      </c>
      <c r="H278" s="101">
        <f t="shared" si="7"/>
        <v>10.24</v>
      </c>
    </row>
    <row r="279" spans="1:8">
      <c r="A279" s="103" t="str">
        <f ca="1">VLOOKUP(B279,'Insumos e Serviços'!$A:$F,3,0)</f>
        <v>Insumo</v>
      </c>
      <c r="B279" s="77" t="s">
        <v>198</v>
      </c>
      <c r="C279" s="102" t="str">
        <f ca="1">VLOOKUP(B279,'Insumos e Serviços'!$A:$F,2,0)</f>
        <v>SINAPI</v>
      </c>
      <c r="D279" s="103" t="str">
        <f ca="1">VLOOKUP(B279,'Insumos e Serviços'!$A:$F,4,0)</f>
        <v>FITA VEDA ROSCA EM ROLOS DE 18 MM X 10 M (L X C)</v>
      </c>
      <c r="E279" s="102" t="str">
        <f ca="1">VLOOKUP(B279,'Insumos e Serviços'!$A:$F,5,0)</f>
        <v>UN</v>
      </c>
      <c r="F279" s="91">
        <v>3.6499999999999998E-2</v>
      </c>
      <c r="G279" s="101">
        <f ca="1">VLOOKUP(B279,'Insumos e Serviços'!$A:$F,6,0)</f>
        <v>3.78</v>
      </c>
      <c r="H279" s="101">
        <f t="shared" si="7"/>
        <v>0.13</v>
      </c>
    </row>
    <row r="280" spans="1:8">
      <c r="A280" s="103" t="str">
        <f ca="1">VLOOKUP(B280,'Insumos e Serviços'!$A:$F,3,0)</f>
        <v>Insumo</v>
      </c>
      <c r="B280" s="77" t="s">
        <v>69</v>
      </c>
      <c r="C280" s="102" t="str">
        <f ca="1">VLOOKUP(B280,'Insumos e Serviços'!$A:$F,2,0)</f>
        <v>SINAPI</v>
      </c>
      <c r="D280" s="103" t="str">
        <f ca="1">VLOOKUP(B280,'Insumos e Serviços'!$A:$F,4,0)</f>
        <v>MICTORIO SIFONADO LOUCA BRANCA SEM COMPLEMENTOS</v>
      </c>
      <c r="E280" s="102" t="str">
        <f ca="1">VLOOKUP(B280,'Insumos e Serviços'!$A:$F,5,0)</f>
        <v>UN</v>
      </c>
      <c r="F280" s="91">
        <v>1</v>
      </c>
      <c r="G280" s="101">
        <f ca="1">VLOOKUP(B280,'Insumos e Serviços'!$A:$F,6,0)</f>
        <v>284.32</v>
      </c>
      <c r="H280" s="101">
        <f t="shared" si="7"/>
        <v>284.32</v>
      </c>
    </row>
    <row r="281" spans="1:8" ht="23.25" thickBot="1">
      <c r="A281" s="103" t="str">
        <f ca="1">VLOOKUP(B281,'Insumos e Serviços'!$A:$F,3,0)</f>
        <v>Insumo</v>
      </c>
      <c r="B281" s="77" t="s">
        <v>44</v>
      </c>
      <c r="C281" s="102" t="str">
        <f ca="1">VLOOKUP(B281,'Insumos e Serviços'!$A:$F,2,0)</f>
        <v>SINAPI</v>
      </c>
      <c r="D281" s="103" t="str">
        <f ca="1">VLOOKUP(B281,'Insumos e Serviços'!$A:$F,4,0)</f>
        <v>PARAFUSO NIQUELADO 3 1/2" COM ACABAMENTO CROMADO PARA FIXAR PECA SANITARIA, INCLUI PORCA CEGA, ARRUELA E BUCHA DE NYLON TAMANHO S-8</v>
      </c>
      <c r="E281" s="102" t="str">
        <f ca="1">VLOOKUP(B281,'Insumos e Serviços'!$A:$F,5,0)</f>
        <v>UN</v>
      </c>
      <c r="F281" s="91">
        <v>2</v>
      </c>
      <c r="G281" s="101">
        <f ca="1">VLOOKUP(B281,'Insumos e Serviços'!$A:$F,6,0)</f>
        <v>18.02</v>
      </c>
      <c r="H281" s="101">
        <f t="shared" si="7"/>
        <v>36.04</v>
      </c>
    </row>
    <row r="282" spans="1:8" ht="12" thickTop="1">
      <c r="A282" s="79"/>
      <c r="B282" s="85"/>
      <c r="C282" s="85"/>
      <c r="D282" s="88"/>
      <c r="E282" s="85"/>
      <c r="F282" s="92"/>
      <c r="G282" s="94"/>
      <c r="H282" s="94"/>
    </row>
    <row r="283" spans="1:8" ht="33.75">
      <c r="A283" s="75" t="s">
        <v>1046</v>
      </c>
      <c r="B283" s="104" t="str">
        <f ca="1">VLOOKUP(A283,'Orçamento Sintético'!$A:$H,2,0)</f>
        <v xml:space="preserve"> MPDFT0263 </v>
      </c>
      <c r="C283" s="104" t="str">
        <f ca="1">VLOOKUP(A283,'Orçamento Sintético'!$A:$H,3,0)</f>
        <v>Próprio</v>
      </c>
      <c r="D283" s="105" t="str">
        <f ca="1">VLOOKUP(A283,'Orçamento Sintético'!$A:$H,4,0)</f>
        <v>Copia da SINAPI (86872) - Tanque de louça 40 litros com coluna e acessórios de metal, cor branco gelo GE17, cód. TQ.03 (tanque) e CT25 (coluna), fab. Deca - completo</v>
      </c>
      <c r="E283" s="104" t="str">
        <f ca="1">VLOOKUP(A283,'Orçamento Sintético'!$A:$H,5,0)</f>
        <v>un</v>
      </c>
      <c r="F283" s="90"/>
      <c r="G283" s="76"/>
      <c r="H283" s="76">
        <f>SUM(H284:H293)</f>
        <v>1217.1399999999999</v>
      </c>
    </row>
    <row r="284" spans="1:8">
      <c r="A284" s="103" t="str">
        <f ca="1">VLOOKUP(B284,'Insumos e Serviços'!$A:$F,3,0)</f>
        <v>Composição</v>
      </c>
      <c r="B284" s="77" t="s">
        <v>806</v>
      </c>
      <c r="C284" s="102" t="str">
        <f ca="1">VLOOKUP(B284,'Insumos e Serviços'!$A:$F,2,0)</f>
        <v>SINAPI</v>
      </c>
      <c r="D284" s="103" t="str">
        <f ca="1">VLOOKUP(B284,'Insumos e Serviços'!$A:$F,4,0)</f>
        <v>ENCANADOR OU BOMBEIRO HIDRÁULICO COM ENCARGOS COMPLEMENTARES</v>
      </c>
      <c r="E284" s="102" t="str">
        <f ca="1">VLOOKUP(B284,'Insumos e Serviços'!$A:$F,5,0)</f>
        <v>H</v>
      </c>
      <c r="F284" s="91">
        <v>2.1798999999999999</v>
      </c>
      <c r="G284" s="101">
        <f ca="1">VLOOKUP(B284,'Insumos e Serviços'!$A:$F,6,0)</f>
        <v>24.48</v>
      </c>
      <c r="H284" s="101">
        <f>TRUNC(F284*G284,2)</f>
        <v>53.36</v>
      </c>
    </row>
    <row r="285" spans="1:8">
      <c r="A285" s="103" t="str">
        <f ca="1">VLOOKUP(B285,'Insumos e Serviços'!$A:$F,3,0)</f>
        <v>Composição</v>
      </c>
      <c r="B285" s="77" t="s">
        <v>804</v>
      </c>
      <c r="C285" s="102" t="str">
        <f ca="1">VLOOKUP(B285,'Insumos e Serviços'!$A:$F,2,0)</f>
        <v>SINAPI</v>
      </c>
      <c r="D285" s="103" t="str">
        <f ca="1">VLOOKUP(B285,'Insumos e Serviços'!$A:$F,4,0)</f>
        <v>AUXILIAR DE ENCANADOR OU BOMBEIRO HIDRÁULICO COM ENCARGOS COMPLEMENTARES</v>
      </c>
      <c r="E285" s="102" t="str">
        <f ca="1">VLOOKUP(B285,'Insumos e Serviços'!$A:$F,5,0)</f>
        <v>H</v>
      </c>
      <c r="F285" s="91">
        <v>0.84060000000000001</v>
      </c>
      <c r="G285" s="101">
        <f ca="1">VLOOKUP(B285,'Insumos e Serviços'!$A:$F,6,0)</f>
        <v>19.309999999999999</v>
      </c>
      <c r="H285" s="101">
        <f t="shared" ref="H285:H293" si="8">TRUNC(F285*G285,2)</f>
        <v>16.23</v>
      </c>
    </row>
    <row r="286" spans="1:8">
      <c r="A286" s="103" t="str">
        <f ca="1">VLOOKUP(B286,'Insumos e Serviços'!$A:$F,3,0)</f>
        <v>Insumo</v>
      </c>
      <c r="B286" s="77" t="s">
        <v>166</v>
      </c>
      <c r="C286" s="102" t="str">
        <f ca="1">VLOOKUP(B286,'Insumos e Serviços'!$A:$F,2,0)</f>
        <v>Próprio</v>
      </c>
      <c r="D286" s="103" t="str">
        <f ca="1">VLOOKUP(B286,'Insumos e Serviços'!$A:$F,4,0)</f>
        <v>Coluna de louça para tanque TQ 03 fab. Deca, código CT25</v>
      </c>
      <c r="E286" s="102" t="str">
        <f ca="1">VLOOKUP(B286,'Insumos e Serviços'!$A:$F,5,0)</f>
        <v>un</v>
      </c>
      <c r="F286" s="91">
        <v>1</v>
      </c>
      <c r="G286" s="101">
        <f ca="1">VLOOKUP(B286,'Insumos e Serviços'!$A:$F,6,0)</f>
        <v>99.94</v>
      </c>
      <c r="H286" s="101">
        <f t="shared" si="8"/>
        <v>99.94</v>
      </c>
    </row>
    <row r="287" spans="1:8">
      <c r="A287" s="103" t="str">
        <f ca="1">VLOOKUP(B287,'Insumos e Serviços'!$A:$F,3,0)</f>
        <v>Insumo</v>
      </c>
      <c r="B287" s="77" t="s">
        <v>182</v>
      </c>
      <c r="C287" s="102" t="str">
        <f ca="1">VLOOKUP(B287,'Insumos e Serviços'!$A:$F,2,0)</f>
        <v>Próprio</v>
      </c>
      <c r="D287" s="103" t="str">
        <f ca="1">VLOOKUP(B287,'Insumos e Serviços'!$A:$F,4,0)</f>
        <v>Válvula de escoamento (sem ladrão), 1 ½”, ref. 1606 C, cromada, fab. Deca</v>
      </c>
      <c r="E287" s="102" t="str">
        <f ca="1">VLOOKUP(B287,'Insumos e Serviços'!$A:$F,5,0)</f>
        <v>un</v>
      </c>
      <c r="F287" s="91">
        <v>1</v>
      </c>
      <c r="G287" s="101">
        <f ca="1">VLOOKUP(B287,'Insumos e Serviços'!$A:$F,6,0)</f>
        <v>54.71</v>
      </c>
      <c r="H287" s="101">
        <f t="shared" si="8"/>
        <v>54.71</v>
      </c>
    </row>
    <row r="288" spans="1:8">
      <c r="A288" s="103" t="str">
        <f ca="1">VLOOKUP(B288,'Insumos e Serviços'!$A:$F,3,0)</f>
        <v>Insumo</v>
      </c>
      <c r="B288" s="77" t="s">
        <v>200</v>
      </c>
      <c r="C288" s="102" t="str">
        <f ca="1">VLOOKUP(B288,'Insumos e Serviços'!$A:$F,2,0)</f>
        <v>SINAPI</v>
      </c>
      <c r="D288" s="103" t="str">
        <f ca="1">VLOOKUP(B288,'Insumos e Serviços'!$A:$F,4,0)</f>
        <v>SIFAO PLASTICO EXTENSIVEL UNIVERSAL, TIPO COPO</v>
      </c>
      <c r="E288" s="102" t="str">
        <f ca="1">VLOOKUP(B288,'Insumos e Serviços'!$A:$F,5,0)</f>
        <v>UN</v>
      </c>
      <c r="F288" s="91">
        <v>1</v>
      </c>
      <c r="G288" s="101">
        <f ca="1">VLOOKUP(B288,'Insumos e Serviços'!$A:$F,6,0)</f>
        <v>10.029999999999999</v>
      </c>
      <c r="H288" s="101">
        <f t="shared" si="8"/>
        <v>10.029999999999999</v>
      </c>
    </row>
    <row r="289" spans="1:8" ht="22.5">
      <c r="A289" s="103" t="str">
        <f ca="1">VLOOKUP(B289,'Insumos e Serviços'!$A:$F,3,0)</f>
        <v>Insumo</v>
      </c>
      <c r="B289" s="77" t="s">
        <v>75</v>
      </c>
      <c r="C289" s="102" t="str">
        <f ca="1">VLOOKUP(B289,'Insumos e Serviços'!$A:$F,2,0)</f>
        <v>SINAPI</v>
      </c>
      <c r="D289" s="103" t="str">
        <f ca="1">VLOOKUP(B289,'Insumos e Serviços'!$A:$F,4,0)</f>
        <v>PARAFUSO NIQUELADO COM ACABAMENTO CROMADO PARA FIXAR PECA SANITARIA, INCLUI PORCA CEGA, ARRUELA E BUCHA DE NYLON TAMANHO S-10</v>
      </c>
      <c r="E289" s="102" t="str">
        <f ca="1">VLOOKUP(B289,'Insumos e Serviços'!$A:$F,5,0)</f>
        <v>UN</v>
      </c>
      <c r="F289" s="91">
        <v>6</v>
      </c>
      <c r="G289" s="101">
        <f ca="1">VLOOKUP(B289,'Insumos e Serviços'!$A:$F,6,0)</f>
        <v>24.31</v>
      </c>
      <c r="H289" s="101">
        <f t="shared" si="8"/>
        <v>145.86000000000001</v>
      </c>
    </row>
    <row r="290" spans="1:8">
      <c r="A290" s="103" t="str">
        <f ca="1">VLOOKUP(B290,'Insumos e Serviços'!$A:$F,3,0)</f>
        <v>Insumo</v>
      </c>
      <c r="B290" s="77" t="s">
        <v>198</v>
      </c>
      <c r="C290" s="102" t="str">
        <f ca="1">VLOOKUP(B290,'Insumos e Serviços'!$A:$F,2,0)</f>
        <v>SINAPI</v>
      </c>
      <c r="D290" s="103" t="str">
        <f ca="1">VLOOKUP(B290,'Insumos e Serviços'!$A:$F,4,0)</f>
        <v>FITA VEDA ROSCA EM ROLOS DE 18 MM X 10 M (L X C)</v>
      </c>
      <c r="E290" s="102" t="str">
        <f ca="1">VLOOKUP(B290,'Insumos e Serviços'!$A:$F,5,0)</f>
        <v>UN</v>
      </c>
      <c r="F290" s="91">
        <v>0.1022</v>
      </c>
      <c r="G290" s="101">
        <f ca="1">VLOOKUP(B290,'Insumos e Serviços'!$A:$F,6,0)</f>
        <v>3.78</v>
      </c>
      <c r="H290" s="101">
        <f t="shared" si="8"/>
        <v>0.38</v>
      </c>
    </row>
    <row r="291" spans="1:8" ht="22.5">
      <c r="A291" s="103" t="str">
        <f ca="1">VLOOKUP(B291,'Insumos e Serviços'!$A:$F,3,0)</f>
        <v>Insumo</v>
      </c>
      <c r="B291" s="77" t="s">
        <v>100</v>
      </c>
      <c r="C291" s="102" t="str">
        <f ca="1">VLOOKUP(B291,'Insumos e Serviços'!$A:$F,2,0)</f>
        <v>Próprio</v>
      </c>
      <c r="D291" s="103" t="str">
        <f ca="1">VLOOKUP(B291,'Insumos e Serviços'!$A:$F,4,0)</f>
        <v>Tanque de louça 40 litros para coluna, cor branco; fabricação Deca, código TQ.03 (tanque) cor branco gelo GE17</v>
      </c>
      <c r="E291" s="102" t="str">
        <f ca="1">VLOOKUP(B291,'Insumos e Serviços'!$A:$F,5,0)</f>
        <v>un</v>
      </c>
      <c r="F291" s="91">
        <v>1</v>
      </c>
      <c r="G291" s="101">
        <f ca="1">VLOOKUP(B291,'Insumos e Serviços'!$A:$F,6,0)</f>
        <v>664.15</v>
      </c>
      <c r="H291" s="101">
        <f t="shared" si="8"/>
        <v>664.15</v>
      </c>
    </row>
    <row r="292" spans="1:8">
      <c r="A292" s="103" t="str">
        <f ca="1">VLOOKUP(B292,'Insumos e Serviços'!$A:$F,3,0)</f>
        <v>Insumo</v>
      </c>
      <c r="B292" s="77" t="s">
        <v>136</v>
      </c>
      <c r="C292" s="102" t="str">
        <f ca="1">VLOOKUP(B292,'Insumos e Serviços'!$A:$F,2,0)</f>
        <v>SINAPI</v>
      </c>
      <c r="D292" s="103" t="str">
        <f ca="1">VLOOKUP(B292,'Insumos e Serviços'!$A:$F,4,0)</f>
        <v>REJUNTE EPOXI, QUALQUER COR</v>
      </c>
      <c r="E292" s="102" t="str">
        <f ca="1">VLOOKUP(B292,'Insumos e Serviços'!$A:$F,5,0)</f>
        <v>KG</v>
      </c>
      <c r="F292" s="91">
        <v>7.0199999999999999E-2</v>
      </c>
      <c r="G292" s="101">
        <f ca="1">VLOOKUP(B292,'Insumos e Serviços'!$A:$F,6,0)</f>
        <v>68.02</v>
      </c>
      <c r="H292" s="101">
        <f t="shared" si="8"/>
        <v>4.7699999999999996</v>
      </c>
    </row>
    <row r="293" spans="1:8" ht="23.25" thickBot="1">
      <c r="A293" s="103" t="str">
        <f ca="1">VLOOKUP(B293,'Insumos e Serviços'!$A:$F,3,0)</f>
        <v>Insumo</v>
      </c>
      <c r="B293" s="77" t="s">
        <v>59</v>
      </c>
      <c r="C293" s="102" t="str">
        <f ca="1">VLOOKUP(B293,'Insumos e Serviços'!$A:$F,2,0)</f>
        <v>Próprio</v>
      </c>
      <c r="D293" s="103" t="str">
        <f ca="1">VLOOKUP(B293,'Insumos e Serviços'!$A:$F,4,0)</f>
        <v>Torneira de parede uso geral com arejador, metálica com acabamento cromado, fab. Deca, Linha Standard, código 1154.C39</v>
      </c>
      <c r="E293" s="102" t="str">
        <f ca="1">VLOOKUP(B293,'Insumos e Serviços'!$A:$F,5,0)</f>
        <v>un</v>
      </c>
      <c r="F293" s="91">
        <v>1</v>
      </c>
      <c r="G293" s="101">
        <f ca="1">VLOOKUP(B293,'Insumos e Serviços'!$A:$F,6,0)</f>
        <v>167.71</v>
      </c>
      <c r="H293" s="101">
        <f t="shared" si="8"/>
        <v>167.71</v>
      </c>
    </row>
    <row r="294" spans="1:8" ht="12" thickTop="1">
      <c r="A294" s="79"/>
      <c r="B294" s="85"/>
      <c r="C294" s="85"/>
      <c r="D294" s="88"/>
      <c r="E294" s="85"/>
      <c r="F294" s="92"/>
      <c r="G294" s="94"/>
      <c r="H294" s="94"/>
    </row>
    <row r="295" spans="1:8">
      <c r="A295" s="131" t="s">
        <v>1049</v>
      </c>
      <c r="B295" s="132"/>
      <c r="C295" s="132"/>
      <c r="D295" s="131" t="s">
        <v>1050</v>
      </c>
      <c r="E295" s="132"/>
      <c r="F295" s="133"/>
      <c r="G295" s="131"/>
      <c r="H295" s="134"/>
    </row>
    <row r="296" spans="1:8" ht="22.5">
      <c r="A296" s="75" t="s">
        <v>1057</v>
      </c>
      <c r="B296" s="104" t="str">
        <f ca="1">VLOOKUP(A296,'Orçamento Sintético'!$A:$H,2,0)</f>
        <v xml:space="preserve"> MPDFT1218 </v>
      </c>
      <c r="C296" s="104" t="str">
        <f ca="1">VLOOKUP(A296,'Orçamento Sintético'!$A:$H,3,0)</f>
        <v>Próprio</v>
      </c>
      <c r="D296" s="105" t="str">
        <f ca="1">VLOOKUP(A296,'Orçamento Sintético'!$A:$H,4,0)</f>
        <v>Copia da SINAPI (100870) - Barra de apoio tubular reta 40cm, Ø31,75mm e=2mm, em alumínio, acabamento polido, Linha Acessibilidade, fab. Leve Vida</v>
      </c>
      <c r="E296" s="104" t="str">
        <f ca="1">VLOOKUP(A296,'Orçamento Sintético'!$A:$H,5,0)</f>
        <v>UN</v>
      </c>
      <c r="F296" s="90"/>
      <c r="G296" s="76"/>
      <c r="H296" s="76">
        <f>SUM(H297:H299)</f>
        <v>78.95</v>
      </c>
    </row>
    <row r="297" spans="1:8">
      <c r="A297" s="103" t="str">
        <f ca="1">VLOOKUP(B297,'Insumos e Serviços'!$A:$F,3,0)</f>
        <v>Composição</v>
      </c>
      <c r="B297" s="77" t="s">
        <v>814</v>
      </c>
      <c r="C297" s="102" t="str">
        <f ca="1">VLOOKUP(B297,'Insumos e Serviços'!$A:$F,2,0)</f>
        <v>SINAPI</v>
      </c>
      <c r="D297" s="103" t="str">
        <f ca="1">VLOOKUP(B297,'Insumos e Serviços'!$A:$F,4,0)</f>
        <v>PEDREIRO COM ENCARGOS COMPLEMENTARES</v>
      </c>
      <c r="E297" s="102" t="str">
        <f ca="1">VLOOKUP(B297,'Insumos e Serviços'!$A:$F,5,0)</f>
        <v>H</v>
      </c>
      <c r="F297" s="91">
        <v>0.94850000000000001</v>
      </c>
      <c r="G297" s="101">
        <f ca="1">VLOOKUP(B297,'Insumos e Serviços'!$A:$F,6,0)</f>
        <v>25.09</v>
      </c>
      <c r="H297" s="101">
        <f>TRUNC(F297*G297,2)</f>
        <v>23.79</v>
      </c>
    </row>
    <row r="298" spans="1:8">
      <c r="A298" s="103" t="str">
        <f ca="1">VLOOKUP(B298,'Insumos e Serviços'!$A:$F,3,0)</f>
        <v>Composição</v>
      </c>
      <c r="B298" s="77" t="s">
        <v>802</v>
      </c>
      <c r="C298" s="102" t="str">
        <f ca="1">VLOOKUP(B298,'Insumos e Serviços'!$A:$F,2,0)</f>
        <v>SINAPI</v>
      </c>
      <c r="D298" s="103" t="str">
        <f ca="1">VLOOKUP(B298,'Insumos e Serviços'!$A:$F,4,0)</f>
        <v>SERVENTE COM ENCARGOS COMPLEMENTARES</v>
      </c>
      <c r="E298" s="102" t="str">
        <f ca="1">VLOOKUP(B298,'Insumos e Serviços'!$A:$F,5,0)</f>
        <v>H</v>
      </c>
      <c r="F298" s="91">
        <v>0.29880000000000001</v>
      </c>
      <c r="G298" s="101">
        <f ca="1">VLOOKUP(B298,'Insumos e Serviços'!$A:$F,6,0)</f>
        <v>18.649999999999999</v>
      </c>
      <c r="H298" s="101">
        <f>TRUNC(F298*G298,2)</f>
        <v>5.57</v>
      </c>
    </row>
    <row r="299" spans="1:8" ht="23.25" thickBot="1">
      <c r="A299" s="103" t="str">
        <f ca="1">VLOOKUP(B299,'Insumos e Serviços'!$A:$F,3,0)</f>
        <v>Insumo</v>
      </c>
      <c r="B299" s="77" t="s">
        <v>106</v>
      </c>
      <c r="C299" s="102" t="str">
        <f ca="1">VLOOKUP(B299,'Insumos e Serviços'!$A:$F,2,0)</f>
        <v>Próprio</v>
      </c>
      <c r="D299" s="103" t="str">
        <f ca="1">VLOOKUP(B299,'Insumos e Serviços'!$A:$F,4,0)</f>
        <v>Barra de apoio tubular reta 40cm, Ø31,75mm e=2mm, em alumínio, cor polida, Linha Acessibilidade, fab. Leve Vida</v>
      </c>
      <c r="E299" s="102" t="str">
        <f ca="1">VLOOKUP(B299,'Insumos e Serviços'!$A:$F,5,0)</f>
        <v>un</v>
      </c>
      <c r="F299" s="91">
        <v>1</v>
      </c>
      <c r="G299" s="101">
        <f ca="1">VLOOKUP(B299,'Insumos e Serviços'!$A:$F,6,0)</f>
        <v>49.59</v>
      </c>
      <c r="H299" s="101">
        <f>TRUNC(F299*G299,2)</f>
        <v>49.59</v>
      </c>
    </row>
    <row r="300" spans="1:8" ht="12" thickTop="1">
      <c r="A300" s="79"/>
      <c r="B300" s="85"/>
      <c r="C300" s="85"/>
      <c r="D300" s="88"/>
      <c r="E300" s="85"/>
      <c r="F300" s="92"/>
      <c r="G300" s="94"/>
      <c r="H300" s="94"/>
    </row>
    <row r="301" spans="1:8" ht="33.75">
      <c r="A301" s="75" t="s">
        <v>1060</v>
      </c>
      <c r="B301" s="104" t="str">
        <f ca="1">VLOOKUP(A301,'Orçamento Sintético'!$A:$H,2,0)</f>
        <v xml:space="preserve"> MPDFT1217 </v>
      </c>
      <c r="C301" s="104" t="str">
        <f ca="1">VLOOKUP(A301,'Orçamento Sintético'!$A:$H,3,0)</f>
        <v>Próprio</v>
      </c>
      <c r="D301" s="105" t="str">
        <f ca="1">VLOOKUP(A301,'Orçamento Sintético'!$A:$H,4,0)</f>
        <v>Copia da SINAPI (100870) - Barra de apoio tubular curva de 30cm para lavatório, Ø31,75mm e=2mm, em alumínio, acabamento polido, Linha Acessibilidade, fab. Leve Vida</v>
      </c>
      <c r="E301" s="104" t="str">
        <f ca="1">VLOOKUP(A301,'Orçamento Sintético'!$A:$H,5,0)</f>
        <v>UN</v>
      </c>
      <c r="F301" s="90"/>
      <c r="G301" s="76"/>
      <c r="H301" s="76">
        <f>SUM(H302:H304)</f>
        <v>168.35000000000002</v>
      </c>
    </row>
    <row r="302" spans="1:8">
      <c r="A302" s="103" t="str">
        <f ca="1">VLOOKUP(B302,'Insumos e Serviços'!$A:$F,3,0)</f>
        <v>Composição</v>
      </c>
      <c r="B302" s="77" t="s">
        <v>814</v>
      </c>
      <c r="C302" s="102" t="str">
        <f ca="1">VLOOKUP(B302,'Insumos e Serviços'!$A:$F,2,0)</f>
        <v>SINAPI</v>
      </c>
      <c r="D302" s="103" t="str">
        <f ca="1">VLOOKUP(B302,'Insumos e Serviços'!$A:$F,4,0)</f>
        <v>PEDREIRO COM ENCARGOS COMPLEMENTARES</v>
      </c>
      <c r="E302" s="102" t="str">
        <f ca="1">VLOOKUP(B302,'Insumos e Serviços'!$A:$F,5,0)</f>
        <v>H</v>
      </c>
      <c r="F302" s="91">
        <v>0.94850000000000001</v>
      </c>
      <c r="G302" s="101">
        <f ca="1">VLOOKUP(B302,'Insumos e Serviços'!$A:$F,6,0)</f>
        <v>25.09</v>
      </c>
      <c r="H302" s="101">
        <f>TRUNC(F302*G302,2)</f>
        <v>23.79</v>
      </c>
    </row>
    <row r="303" spans="1:8">
      <c r="A303" s="103" t="str">
        <f ca="1">VLOOKUP(B303,'Insumos e Serviços'!$A:$F,3,0)</f>
        <v>Composição</v>
      </c>
      <c r="B303" s="77" t="s">
        <v>802</v>
      </c>
      <c r="C303" s="102" t="str">
        <f ca="1">VLOOKUP(B303,'Insumos e Serviços'!$A:$F,2,0)</f>
        <v>SINAPI</v>
      </c>
      <c r="D303" s="103" t="str">
        <f ca="1">VLOOKUP(B303,'Insumos e Serviços'!$A:$F,4,0)</f>
        <v>SERVENTE COM ENCARGOS COMPLEMENTARES</v>
      </c>
      <c r="E303" s="102" t="str">
        <f ca="1">VLOOKUP(B303,'Insumos e Serviços'!$A:$F,5,0)</f>
        <v>H</v>
      </c>
      <c r="F303" s="91">
        <v>0.29880000000000001</v>
      </c>
      <c r="G303" s="101">
        <f ca="1">VLOOKUP(B303,'Insumos e Serviços'!$A:$F,6,0)</f>
        <v>18.649999999999999</v>
      </c>
      <c r="H303" s="101">
        <f>TRUNC(F303*G303,2)</f>
        <v>5.57</v>
      </c>
    </row>
    <row r="304" spans="1:8" ht="23.25" thickBot="1">
      <c r="A304" s="103" t="str">
        <f ca="1">VLOOKUP(B304,'Insumos e Serviços'!$A:$F,3,0)</f>
        <v>Insumo</v>
      </c>
      <c r="B304" s="77" t="s">
        <v>153</v>
      </c>
      <c r="C304" s="102" t="str">
        <f ca="1">VLOOKUP(B304,'Insumos e Serviços'!$A:$F,2,0)</f>
        <v>Próprio</v>
      </c>
      <c r="D304" s="103" t="str">
        <f ca="1">VLOOKUP(B304,'Insumos e Serviços'!$A:$F,4,0)</f>
        <v>Barra de apoio tubular curva de 30cm para lavatório, Ø31,75mm e=2mm, em alumínio, cor polida, Linha Acessibilidade, fab. Leve Vida</v>
      </c>
      <c r="E304" s="102" t="str">
        <f ca="1">VLOOKUP(B304,'Insumos e Serviços'!$A:$F,5,0)</f>
        <v>un</v>
      </c>
      <c r="F304" s="91">
        <v>1</v>
      </c>
      <c r="G304" s="101">
        <f ca="1">VLOOKUP(B304,'Insumos e Serviços'!$A:$F,6,0)</f>
        <v>138.99</v>
      </c>
      <c r="H304" s="101">
        <f>TRUNC(F304*G304,2)</f>
        <v>138.99</v>
      </c>
    </row>
    <row r="305" spans="1:8" ht="12" thickTop="1">
      <c r="A305" s="79"/>
      <c r="B305" s="85"/>
      <c r="C305" s="85"/>
      <c r="D305" s="88"/>
      <c r="E305" s="85"/>
      <c r="F305" s="92"/>
      <c r="G305" s="94"/>
      <c r="H305" s="94"/>
    </row>
    <row r="306" spans="1:8" ht="22.5">
      <c r="A306" s="75" t="s">
        <v>1069</v>
      </c>
      <c r="B306" s="104" t="str">
        <f ca="1">VLOOKUP(A306,'Orçamento Sintético'!$A:$H,2,0)</f>
        <v xml:space="preserve"> MPDFT0270 </v>
      </c>
      <c r="C306" s="104" t="str">
        <f ca="1">VLOOKUP(A306,'Orçamento Sintético'!$A:$H,3,0)</f>
        <v>Próprio</v>
      </c>
      <c r="D306" s="105" t="str">
        <f ca="1">VLOOKUP(A306,'Orçamento Sintético'!$A:$H,4,0)</f>
        <v>Conjunto de metais para lavatório instalado em bancada de granito, inclusive torneira</v>
      </c>
      <c r="E306" s="104" t="str">
        <f ca="1">VLOOKUP(A306,'Orçamento Sintético'!$A:$H,5,0)</f>
        <v>cj</v>
      </c>
      <c r="F306" s="90"/>
      <c r="G306" s="76"/>
      <c r="H306" s="76">
        <f>SUM(H307:H313)</f>
        <v>951.68000000000018</v>
      </c>
    </row>
    <row r="307" spans="1:8">
      <c r="A307" s="103" t="str">
        <f ca="1">VLOOKUP(B307,'Insumos e Serviços'!$A:$F,3,0)</f>
        <v>Composição</v>
      </c>
      <c r="B307" s="77" t="s">
        <v>806</v>
      </c>
      <c r="C307" s="102" t="str">
        <f ca="1">VLOOKUP(B307,'Insumos e Serviços'!$A:$F,2,0)</f>
        <v>SINAPI</v>
      </c>
      <c r="D307" s="103" t="str">
        <f ca="1">VLOOKUP(B307,'Insumos e Serviços'!$A:$F,4,0)</f>
        <v>ENCANADOR OU BOMBEIRO HIDRÁULICO COM ENCARGOS COMPLEMENTARES</v>
      </c>
      <c r="E307" s="102" t="str">
        <f ca="1">VLOOKUP(B307,'Insumos e Serviços'!$A:$F,5,0)</f>
        <v>H</v>
      </c>
      <c r="F307" s="91">
        <v>0.76659999999999995</v>
      </c>
      <c r="G307" s="101">
        <f ca="1">VLOOKUP(B307,'Insumos e Serviços'!$A:$F,6,0)</f>
        <v>24.48</v>
      </c>
      <c r="H307" s="101">
        <f>TRUNC(F307*G307,2)</f>
        <v>18.760000000000002</v>
      </c>
    </row>
    <row r="308" spans="1:8">
      <c r="A308" s="103" t="str">
        <f ca="1">VLOOKUP(B308,'Insumos e Serviços'!$A:$F,3,0)</f>
        <v>Composição</v>
      </c>
      <c r="B308" s="77" t="s">
        <v>802</v>
      </c>
      <c r="C308" s="102" t="str">
        <f ca="1">VLOOKUP(B308,'Insumos e Serviços'!$A:$F,2,0)</f>
        <v>SINAPI</v>
      </c>
      <c r="D308" s="103" t="str">
        <f ca="1">VLOOKUP(B308,'Insumos e Serviços'!$A:$F,4,0)</f>
        <v>SERVENTE COM ENCARGOS COMPLEMENTARES</v>
      </c>
      <c r="E308" s="102" t="str">
        <f ca="1">VLOOKUP(B308,'Insumos e Serviços'!$A:$F,5,0)</f>
        <v>H</v>
      </c>
      <c r="F308" s="91">
        <v>0.24160000000000001</v>
      </c>
      <c r="G308" s="101">
        <f ca="1">VLOOKUP(B308,'Insumos e Serviços'!$A:$F,6,0)</f>
        <v>18.649999999999999</v>
      </c>
      <c r="H308" s="101">
        <f t="shared" ref="H308:H313" si="9">TRUNC(F308*G308,2)</f>
        <v>4.5</v>
      </c>
    </row>
    <row r="309" spans="1:8">
      <c r="A309" s="103" t="str">
        <f ca="1">VLOOKUP(B309,'Insumos e Serviços'!$A:$F,3,0)</f>
        <v>Insumo</v>
      </c>
      <c r="B309" s="77" t="s">
        <v>36</v>
      </c>
      <c r="C309" s="102" t="str">
        <f ca="1">VLOOKUP(B309,'Insumos e Serviços'!$A:$F,2,0)</f>
        <v>Próprio</v>
      </c>
      <c r="D309" s="103" t="str">
        <f ca="1">VLOOKUP(B309,'Insumos e Serviços'!$A:$F,4,0)</f>
        <v>Válvula de escoamento, cromada, cod.1601C, fab. Deca</v>
      </c>
      <c r="E309" s="102" t="str">
        <f ca="1">VLOOKUP(B309,'Insumos e Serviços'!$A:$F,5,0)</f>
        <v>un</v>
      </c>
      <c r="F309" s="91">
        <v>1</v>
      </c>
      <c r="G309" s="101">
        <f ca="1">VLOOKUP(B309,'Insumos e Serviços'!$A:$F,6,0)</f>
        <v>205.33</v>
      </c>
      <c r="H309" s="101">
        <f t="shared" si="9"/>
        <v>205.33</v>
      </c>
    </row>
    <row r="310" spans="1:8">
      <c r="A310" s="103" t="str">
        <f ca="1">VLOOKUP(B310,'Insumos e Serviços'!$A:$F,3,0)</f>
        <v>Insumo</v>
      </c>
      <c r="B310" s="77" t="s">
        <v>198</v>
      </c>
      <c r="C310" s="102" t="str">
        <f ca="1">VLOOKUP(B310,'Insumos e Serviços'!$A:$F,2,0)</f>
        <v>SINAPI</v>
      </c>
      <c r="D310" s="103" t="str">
        <f ca="1">VLOOKUP(B310,'Insumos e Serviços'!$A:$F,4,0)</f>
        <v>FITA VEDA ROSCA EM ROLOS DE 18 MM X 10 M (L X C)</v>
      </c>
      <c r="E310" s="102" t="str">
        <f ca="1">VLOOKUP(B310,'Insumos e Serviços'!$A:$F,5,0)</f>
        <v>UN</v>
      </c>
      <c r="F310" s="91">
        <v>0.1232</v>
      </c>
      <c r="G310" s="101">
        <f ca="1">VLOOKUP(B310,'Insumos e Serviços'!$A:$F,6,0)</f>
        <v>3.78</v>
      </c>
      <c r="H310" s="101">
        <f t="shared" si="9"/>
        <v>0.46</v>
      </c>
    </row>
    <row r="311" spans="1:8" ht="22.5">
      <c r="A311" s="103" t="str">
        <f ca="1">VLOOKUP(B311,'Insumos e Serviços'!$A:$F,3,0)</f>
        <v>Insumo</v>
      </c>
      <c r="B311" s="77" t="s">
        <v>19</v>
      </c>
      <c r="C311" s="102" t="str">
        <f ca="1">VLOOKUP(B311,'Insumos e Serviços'!$A:$F,2,0)</f>
        <v>Próprio</v>
      </c>
      <c r="D311" s="103" t="str">
        <f ca="1">VLOOKUP(B311,'Insumos e Serviços'!$A:$F,4,0)</f>
        <v>Torneira para lavatório de mesa, cromada, fechamento automático, Decamatic Eco, Código 1173.C, fab. Deca</v>
      </c>
      <c r="E311" s="102" t="str">
        <f ca="1">VLOOKUP(B311,'Insumos e Serviços'!$A:$F,5,0)</f>
        <v>un</v>
      </c>
      <c r="F311" s="91">
        <v>1</v>
      </c>
      <c r="G311" s="101">
        <f ca="1">VLOOKUP(B311,'Insumos e Serviços'!$A:$F,6,0)</f>
        <v>524.57000000000005</v>
      </c>
      <c r="H311" s="101">
        <f t="shared" si="9"/>
        <v>524.57000000000005</v>
      </c>
    </row>
    <row r="312" spans="1:8">
      <c r="A312" s="103" t="str">
        <f ca="1">VLOOKUP(B312,'Insumos e Serviços'!$A:$F,3,0)</f>
        <v>Insumo</v>
      </c>
      <c r="B312" s="77" t="s">
        <v>50</v>
      </c>
      <c r="C312" s="102" t="str">
        <f ca="1">VLOOKUP(B312,'Insumos e Serviços'!$A:$F,2,0)</f>
        <v>Próprio</v>
      </c>
      <c r="D312" s="103" t="str">
        <f ca="1">VLOOKUP(B312,'Insumos e Serviços'!$A:$F,4,0)</f>
        <v>Sifão regulável com tubo de saída corrugável 1x1.1/2", VSM 182, fabricação Esteves</v>
      </c>
      <c r="E312" s="102" t="str">
        <f ca="1">VLOOKUP(B312,'Insumos e Serviços'!$A:$F,5,0)</f>
        <v>un</v>
      </c>
      <c r="F312" s="91">
        <v>1</v>
      </c>
      <c r="G312" s="101">
        <f ca="1">VLOOKUP(B312,'Insumos e Serviços'!$A:$F,6,0)</f>
        <v>156.97999999999999</v>
      </c>
      <c r="H312" s="101">
        <f t="shared" si="9"/>
        <v>156.97999999999999</v>
      </c>
    </row>
    <row r="313" spans="1:8" ht="12" thickBot="1">
      <c r="A313" s="103" t="str">
        <f ca="1">VLOOKUP(B313,'Insumos e Serviços'!$A:$F,3,0)</f>
        <v>Insumo</v>
      </c>
      <c r="B313" s="77" t="s">
        <v>93</v>
      </c>
      <c r="C313" s="102" t="str">
        <f ca="1">VLOOKUP(B313,'Insumos e Serviços'!$A:$F,2,0)</f>
        <v>SINAPI</v>
      </c>
      <c r="D313" s="103" t="str">
        <f ca="1">VLOOKUP(B313,'Insumos e Serviços'!$A:$F,4,0)</f>
        <v>ENGATE / RABICHO FLEXIVEL INOX 1/2 " X 40 CM</v>
      </c>
      <c r="E313" s="102" t="str">
        <f ca="1">VLOOKUP(B313,'Insumos e Serviços'!$A:$F,5,0)</f>
        <v>UN</v>
      </c>
      <c r="F313" s="91">
        <v>1</v>
      </c>
      <c r="G313" s="101">
        <f ca="1">VLOOKUP(B313,'Insumos e Serviços'!$A:$F,6,0)</f>
        <v>41.08</v>
      </c>
      <c r="H313" s="101">
        <f t="shared" si="9"/>
        <v>41.08</v>
      </c>
    </row>
    <row r="314" spans="1:8" ht="12" thickTop="1">
      <c r="A314" s="79"/>
      <c r="B314" s="85"/>
      <c r="C314" s="85"/>
      <c r="D314" s="88"/>
      <c r="E314" s="85"/>
      <c r="F314" s="92"/>
      <c r="G314" s="94"/>
      <c r="H314" s="94"/>
    </row>
    <row r="315" spans="1:8" ht="22.5">
      <c r="A315" s="75" t="s">
        <v>1073</v>
      </c>
      <c r="B315" s="104" t="str">
        <f ca="1">VLOOKUP(A315,'Orçamento Sintético'!$A:$H,2,0)</f>
        <v xml:space="preserve"> MPDFT0260 </v>
      </c>
      <c r="C315" s="104" t="str">
        <f ca="1">VLOOKUP(A315,'Orçamento Sintético'!$A:$H,3,0)</f>
        <v>Próprio</v>
      </c>
      <c r="D315" s="105" t="str">
        <f ca="1">VLOOKUP(A315,'Orçamento Sintético'!$A:$H,4,0)</f>
        <v>Conjunto de metais para lavatório com coluna suspensa (PCD), inclusive torneira de mesa com alavanca</v>
      </c>
      <c r="E315" s="104" t="str">
        <f ca="1">VLOOKUP(A315,'Orçamento Sintético'!$A:$H,5,0)</f>
        <v>cj</v>
      </c>
      <c r="F315" s="90"/>
      <c r="G315" s="76"/>
      <c r="H315" s="76">
        <f>SUM(H316:H322)</f>
        <v>1158.6399999999999</v>
      </c>
    </row>
    <row r="316" spans="1:8">
      <c r="A316" s="103" t="str">
        <f ca="1">VLOOKUP(B316,'Insumos e Serviços'!$A:$F,3,0)</f>
        <v>Composição</v>
      </c>
      <c r="B316" s="77" t="s">
        <v>804</v>
      </c>
      <c r="C316" s="102" t="str">
        <f ca="1">VLOOKUP(B316,'Insumos e Serviços'!$A:$F,2,0)</f>
        <v>SINAPI</v>
      </c>
      <c r="D316" s="103" t="str">
        <f ca="1">VLOOKUP(B316,'Insumos e Serviços'!$A:$F,4,0)</f>
        <v>AUXILIAR DE ENCANADOR OU BOMBEIRO HIDRÁULICO COM ENCARGOS COMPLEMENTARES</v>
      </c>
      <c r="E316" s="102" t="str">
        <f ca="1">VLOOKUP(B316,'Insumos e Serviços'!$A:$F,5,0)</f>
        <v>H</v>
      </c>
      <c r="F316" s="91">
        <v>0.24160000000000001</v>
      </c>
      <c r="G316" s="101">
        <f ca="1">VLOOKUP(B316,'Insumos e Serviços'!$A:$F,6,0)</f>
        <v>19.309999999999999</v>
      </c>
      <c r="H316" s="101">
        <f>TRUNC(F316*G316,2)</f>
        <v>4.66</v>
      </c>
    </row>
    <row r="317" spans="1:8">
      <c r="A317" s="103" t="str">
        <f ca="1">VLOOKUP(B317,'Insumos e Serviços'!$A:$F,3,0)</f>
        <v>Composição</v>
      </c>
      <c r="B317" s="77" t="s">
        <v>806</v>
      </c>
      <c r="C317" s="102" t="str">
        <f ca="1">VLOOKUP(B317,'Insumos e Serviços'!$A:$F,2,0)</f>
        <v>SINAPI</v>
      </c>
      <c r="D317" s="103" t="str">
        <f ca="1">VLOOKUP(B317,'Insumos e Serviços'!$A:$F,4,0)</f>
        <v>ENCANADOR OU BOMBEIRO HIDRÁULICO COM ENCARGOS COMPLEMENTARES</v>
      </c>
      <c r="E317" s="102" t="str">
        <f ca="1">VLOOKUP(B317,'Insumos e Serviços'!$A:$F,5,0)</f>
        <v>H</v>
      </c>
      <c r="F317" s="91">
        <v>0.76659999999999995</v>
      </c>
      <c r="G317" s="101">
        <f ca="1">VLOOKUP(B317,'Insumos e Serviços'!$A:$F,6,0)</f>
        <v>24.48</v>
      </c>
      <c r="H317" s="101">
        <f t="shared" ref="H317:H322" si="10">TRUNC(F317*G317,2)</f>
        <v>18.760000000000002</v>
      </c>
    </row>
    <row r="318" spans="1:8">
      <c r="A318" s="103" t="str">
        <f ca="1">VLOOKUP(B318,'Insumos e Serviços'!$A:$F,3,0)</f>
        <v>Insumo</v>
      </c>
      <c r="B318" s="77" t="s">
        <v>36</v>
      </c>
      <c r="C318" s="102" t="str">
        <f ca="1">VLOOKUP(B318,'Insumos e Serviços'!$A:$F,2,0)</f>
        <v>Próprio</v>
      </c>
      <c r="D318" s="103" t="str">
        <f ca="1">VLOOKUP(B318,'Insumos e Serviços'!$A:$F,4,0)</f>
        <v>Válvula de escoamento, cromada, cod.1601C, fab. Deca</v>
      </c>
      <c r="E318" s="102" t="str">
        <f ca="1">VLOOKUP(B318,'Insumos e Serviços'!$A:$F,5,0)</f>
        <v>un</v>
      </c>
      <c r="F318" s="91">
        <v>1</v>
      </c>
      <c r="G318" s="101">
        <f ca="1">VLOOKUP(B318,'Insumos e Serviços'!$A:$F,6,0)</f>
        <v>205.33</v>
      </c>
      <c r="H318" s="101">
        <f t="shared" si="10"/>
        <v>205.33</v>
      </c>
    </row>
    <row r="319" spans="1:8">
      <c r="A319" s="103" t="str">
        <f ca="1">VLOOKUP(B319,'Insumos e Serviços'!$A:$F,3,0)</f>
        <v>Insumo</v>
      </c>
      <c r="B319" s="77" t="s">
        <v>144</v>
      </c>
      <c r="C319" s="102" t="str">
        <f ca="1">VLOOKUP(B319,'Insumos e Serviços'!$A:$F,2,0)</f>
        <v>Próprio</v>
      </c>
      <c r="D319" s="103" t="str">
        <f ca="1">VLOOKUP(B319,'Insumos e Serviços'!$A:$F,4,0)</f>
        <v>Ligação flexível de malha de aço 50cm, ref. 4607C 050, fab. Deca</v>
      </c>
      <c r="E319" s="102" t="str">
        <f ca="1">VLOOKUP(B319,'Insumos e Serviços'!$A:$F,5,0)</f>
        <v>un</v>
      </c>
      <c r="F319" s="91">
        <v>1</v>
      </c>
      <c r="G319" s="101">
        <f ca="1">VLOOKUP(B319,'Insumos e Serviços'!$A:$F,6,0)</f>
        <v>59.81</v>
      </c>
      <c r="H319" s="101">
        <f t="shared" si="10"/>
        <v>59.81</v>
      </c>
    </row>
    <row r="320" spans="1:8">
      <c r="A320" s="103" t="str">
        <f ca="1">VLOOKUP(B320,'Insumos e Serviços'!$A:$F,3,0)</f>
        <v>Insumo</v>
      </c>
      <c r="B320" s="77" t="s">
        <v>198</v>
      </c>
      <c r="C320" s="102" t="str">
        <f ca="1">VLOOKUP(B320,'Insumos e Serviços'!$A:$F,2,0)</f>
        <v>SINAPI</v>
      </c>
      <c r="D320" s="103" t="str">
        <f ca="1">VLOOKUP(B320,'Insumos e Serviços'!$A:$F,4,0)</f>
        <v>FITA VEDA ROSCA EM ROLOS DE 18 MM X 10 M (L X C)</v>
      </c>
      <c r="E320" s="102" t="str">
        <f ca="1">VLOOKUP(B320,'Insumos e Serviços'!$A:$F,5,0)</f>
        <v>UN</v>
      </c>
      <c r="F320" s="91">
        <v>0.1232</v>
      </c>
      <c r="G320" s="101">
        <f ca="1">VLOOKUP(B320,'Insumos e Serviços'!$A:$F,6,0)</f>
        <v>3.78</v>
      </c>
      <c r="H320" s="101">
        <f t="shared" si="10"/>
        <v>0.46</v>
      </c>
    </row>
    <row r="321" spans="1:8" ht="22.5">
      <c r="A321" s="103" t="str">
        <f ca="1">VLOOKUP(B321,'Insumos e Serviços'!$A:$F,3,0)</f>
        <v>Insumo</v>
      </c>
      <c r="B321" s="77" t="s">
        <v>57</v>
      </c>
      <c r="C321" s="102" t="str">
        <f ca="1">VLOOKUP(B321,'Insumos e Serviços'!$A:$F,2,0)</f>
        <v>Próprio</v>
      </c>
      <c r="D321" s="103" t="str">
        <f ca="1">VLOOKUP(B321,'Insumos e Serviços'!$A:$F,4,0)</f>
        <v>Torneira para lavatório de mesa com alavanca, cromada, fechamento automático, Linha Pressmatic Benefit, Código 00490706, fab. Docol</v>
      </c>
      <c r="E321" s="102" t="str">
        <f ca="1">VLOOKUP(B321,'Insumos e Serviços'!$A:$F,5,0)</f>
        <v>un</v>
      </c>
      <c r="F321" s="91">
        <v>1</v>
      </c>
      <c r="G321" s="101">
        <f ca="1">VLOOKUP(B321,'Insumos e Serviços'!$A:$F,6,0)</f>
        <v>841.56</v>
      </c>
      <c r="H321" s="101">
        <f t="shared" si="10"/>
        <v>841.56</v>
      </c>
    </row>
    <row r="322" spans="1:8" ht="12" thickBot="1">
      <c r="A322" s="103" t="str">
        <f ca="1">VLOOKUP(B322,'Insumos e Serviços'!$A:$F,3,0)</f>
        <v>Insumo</v>
      </c>
      <c r="B322" s="77" t="s">
        <v>172</v>
      </c>
      <c r="C322" s="102" t="str">
        <f ca="1">VLOOKUP(B322,'Insumos e Serviços'!$A:$F,2,0)</f>
        <v>Próprio</v>
      </c>
      <c r="D322" s="103" t="str">
        <f ca="1">VLOOKUP(B322,'Insumos e Serviços'!$A:$F,4,0)</f>
        <v>Sifão com tubo extensivo cromado 1x1.1/2", fabricação Astra</v>
      </c>
      <c r="E322" s="102" t="str">
        <f ca="1">VLOOKUP(B322,'Insumos e Serviços'!$A:$F,5,0)</f>
        <v>un</v>
      </c>
      <c r="F322" s="91">
        <v>1</v>
      </c>
      <c r="G322" s="101">
        <f ca="1">VLOOKUP(B322,'Insumos e Serviços'!$A:$F,6,0)</f>
        <v>28.06</v>
      </c>
      <c r="H322" s="101">
        <f t="shared" si="10"/>
        <v>28.06</v>
      </c>
    </row>
    <row r="323" spans="1:8" ht="12" thickTop="1">
      <c r="A323" s="79"/>
      <c r="B323" s="85"/>
      <c r="C323" s="85"/>
      <c r="D323" s="88"/>
      <c r="E323" s="85"/>
      <c r="F323" s="92"/>
      <c r="G323" s="94"/>
      <c r="H323" s="94"/>
    </row>
    <row r="324" spans="1:8" ht="33.75">
      <c r="A324" s="75" t="s">
        <v>1076</v>
      </c>
      <c r="B324" s="104" t="str">
        <f ca="1">VLOOKUP(A324,'Orçamento Sintético'!$A:$H,2,0)</f>
        <v xml:space="preserve"> MPDFT0259 </v>
      </c>
      <c r="C324" s="104" t="str">
        <f ca="1">VLOOKUP(A324,'Orçamento Sintético'!$A:$H,3,0)</f>
        <v>Próprio</v>
      </c>
      <c r="D324" s="105" t="str">
        <f ca="1">VLOOKUP(A324,'Orçamento Sintético'!$A:$H,4,0)</f>
        <v>Copia da SINAPI (99635) - Válvula de descarga com acabamento cromado duplo acionamento, antivandalismo, Linha Hidra Duo 1 1/2”, cód. 2545.C.112PRO e 4900.C.DUO.PRO, fab. Deca - inclusive tubo de ligação</v>
      </c>
      <c r="E324" s="104" t="str">
        <f ca="1">VLOOKUP(A324,'Orçamento Sintético'!$A:$H,5,0)</f>
        <v>UN</v>
      </c>
      <c r="F324" s="90"/>
      <c r="G324" s="76"/>
      <c r="H324" s="76">
        <f>SUM(H325:H329)</f>
        <v>478.98</v>
      </c>
    </row>
    <row r="325" spans="1:8">
      <c r="A325" s="103" t="str">
        <f ca="1">VLOOKUP(B325,'Insumos e Serviços'!$A:$F,3,0)</f>
        <v>Composição</v>
      </c>
      <c r="B325" s="77" t="s">
        <v>804</v>
      </c>
      <c r="C325" s="102" t="str">
        <f ca="1">VLOOKUP(B325,'Insumos e Serviços'!$A:$F,2,0)</f>
        <v>SINAPI</v>
      </c>
      <c r="D325" s="103" t="str">
        <f ca="1">VLOOKUP(B325,'Insumos e Serviços'!$A:$F,4,0)</f>
        <v>AUXILIAR DE ENCANADOR OU BOMBEIRO HIDRÁULICO COM ENCARGOS COMPLEMENTARES</v>
      </c>
      <c r="E325" s="102" t="str">
        <f ca="1">VLOOKUP(B325,'Insumos e Serviços'!$A:$F,5,0)</f>
        <v>H</v>
      </c>
      <c r="F325" s="91">
        <v>1.8039000000000001</v>
      </c>
      <c r="G325" s="101">
        <f ca="1">VLOOKUP(B325,'Insumos e Serviços'!$A:$F,6,0)</f>
        <v>19.309999999999999</v>
      </c>
      <c r="H325" s="101">
        <f>TRUNC(F325*G325,2)</f>
        <v>34.83</v>
      </c>
    </row>
    <row r="326" spans="1:8">
      <c r="A326" s="103" t="str">
        <f ca="1">VLOOKUP(B326,'Insumos e Serviços'!$A:$F,3,0)</f>
        <v>Composição</v>
      </c>
      <c r="B326" s="77" t="s">
        <v>806</v>
      </c>
      <c r="C326" s="102" t="str">
        <f ca="1">VLOOKUP(B326,'Insumos e Serviços'!$A:$F,2,0)</f>
        <v>SINAPI</v>
      </c>
      <c r="D326" s="103" t="str">
        <f ca="1">VLOOKUP(B326,'Insumos e Serviços'!$A:$F,4,0)</f>
        <v>ENCANADOR OU BOMBEIRO HIDRÁULICO COM ENCARGOS COMPLEMENTARES</v>
      </c>
      <c r="E326" s="102" t="str">
        <f ca="1">VLOOKUP(B326,'Insumos e Serviços'!$A:$F,5,0)</f>
        <v>H</v>
      </c>
      <c r="F326" s="91">
        <v>1.8039000000000001</v>
      </c>
      <c r="G326" s="101">
        <f ca="1">VLOOKUP(B326,'Insumos e Serviços'!$A:$F,6,0)</f>
        <v>24.48</v>
      </c>
      <c r="H326" s="101">
        <f>TRUNC(F326*G326,2)</f>
        <v>44.15</v>
      </c>
    </row>
    <row r="327" spans="1:8">
      <c r="A327" s="103" t="str">
        <f ca="1">VLOOKUP(B327,'Insumos e Serviços'!$A:$F,3,0)</f>
        <v>Insumo</v>
      </c>
      <c r="B327" s="77" t="s">
        <v>202</v>
      </c>
      <c r="C327" s="102" t="str">
        <f ca="1">VLOOKUP(B327,'Insumos e Serviços'!$A:$F,2,0)</f>
        <v>SINAPI</v>
      </c>
      <c r="D327" s="103" t="str">
        <f ca="1">VLOOKUP(B327,'Insumos e Serviços'!$A:$F,4,0)</f>
        <v>FITA VEDA ROSCA EM ROLOS DE 18 MM X 50 M (L X C)</v>
      </c>
      <c r="E327" s="102" t="str">
        <f ca="1">VLOOKUP(B327,'Insumos e Serviços'!$A:$F,5,0)</f>
        <v>UN</v>
      </c>
      <c r="F327" s="91">
        <v>1.9199999999999998E-2</v>
      </c>
      <c r="G327" s="101">
        <f ca="1">VLOOKUP(B327,'Insumos e Serviços'!$A:$F,6,0)</f>
        <v>13.94</v>
      </c>
      <c r="H327" s="101">
        <f>TRUNC(F327*G327,2)</f>
        <v>0.26</v>
      </c>
    </row>
    <row r="328" spans="1:8">
      <c r="A328" s="103" t="str">
        <f ca="1">VLOOKUP(B328,'Insumos e Serviços'!$A:$F,3,0)</f>
        <v>Insumo</v>
      </c>
      <c r="B328" s="77" t="s">
        <v>34</v>
      </c>
      <c r="C328" s="102" t="str">
        <f ca="1">VLOOKUP(B328,'Insumos e Serviços'!$A:$F,2,0)</f>
        <v>Próprio</v>
      </c>
      <c r="D328" s="103" t="str">
        <f ca="1">VLOOKUP(B328,'Insumos e Serviços'!$A:$F,4,0)</f>
        <v>Válvula de descarga antivandalismo 1 1/2", 4900.C.DUO.PRO, fabricação Deca</v>
      </c>
      <c r="E328" s="102" t="str">
        <f ca="1">VLOOKUP(B328,'Insumos e Serviços'!$A:$F,5,0)</f>
        <v>un</v>
      </c>
      <c r="F328" s="91">
        <v>1</v>
      </c>
      <c r="G328" s="101">
        <f ca="1">VLOOKUP(B328,'Insumos e Serviços'!$A:$F,6,0)</f>
        <v>377.32</v>
      </c>
      <c r="H328" s="101">
        <f>TRUNC(F328*G328,2)</f>
        <v>377.32</v>
      </c>
    </row>
    <row r="329" spans="1:8" ht="23.25" thickBot="1">
      <c r="A329" s="103" t="str">
        <f ca="1">VLOOKUP(B329,'Insumos e Serviços'!$A:$F,3,0)</f>
        <v>Insumo</v>
      </c>
      <c r="B329" s="77" t="s">
        <v>138</v>
      </c>
      <c r="C329" s="102" t="str">
        <f ca="1">VLOOKUP(B329,'Insumos e Serviços'!$A:$F,2,0)</f>
        <v>SINAPI</v>
      </c>
      <c r="D329" s="103" t="str">
        <f ca="1">VLOOKUP(B329,'Insumos e Serviços'!$A:$F,4,0)</f>
        <v>TUBO DE DESCARGA PVC, PARA LIGACAO CAIXA DE DESCARGA - EMBUTIR, 40 MM X 150 CM</v>
      </c>
      <c r="E329" s="102" t="str">
        <f ca="1">VLOOKUP(B329,'Insumos e Serviços'!$A:$F,5,0)</f>
        <v>UN</v>
      </c>
      <c r="F329" s="91">
        <v>1</v>
      </c>
      <c r="G329" s="101">
        <f ca="1">VLOOKUP(B329,'Insumos e Serviços'!$A:$F,6,0)</f>
        <v>22.42</v>
      </c>
      <c r="H329" s="101">
        <f>TRUNC(F329*G329,2)</f>
        <v>22.42</v>
      </c>
    </row>
    <row r="330" spans="1:8" ht="12" thickTop="1">
      <c r="A330" s="79"/>
      <c r="B330" s="85"/>
      <c r="C330" s="85"/>
      <c r="D330" s="88"/>
      <c r="E330" s="85"/>
      <c r="F330" s="92"/>
      <c r="G330" s="94"/>
      <c r="H330" s="94"/>
    </row>
    <row r="331" spans="1:8" ht="22.5">
      <c r="A331" s="75" t="s">
        <v>1079</v>
      </c>
      <c r="B331" s="104" t="str">
        <f ca="1">VLOOKUP(A331,'Orçamento Sintético'!$A:$H,2,0)</f>
        <v xml:space="preserve"> MPDFT1609 </v>
      </c>
      <c r="C331" s="104" t="str">
        <f ca="1">VLOOKUP(A331,'Orçamento Sintético'!$A:$H,3,0)</f>
        <v>Próprio</v>
      </c>
      <c r="D331" s="105" t="str">
        <f ca="1">VLOOKUP(A331,'Orçamento Sintético'!$A:$H,4,0)</f>
        <v>Copia da SBC(190207) - Acabamento cromado duplo acionamento, antivandalismo, Linha Hidra Duo 1 1/2”, cód. 2545.C.112PRO e 4900.C.DUO.PRO, fab. Deca</v>
      </c>
      <c r="E331" s="104" t="str">
        <f ca="1">VLOOKUP(A331,'Orçamento Sintético'!$A:$H,5,0)</f>
        <v>UN</v>
      </c>
      <c r="F331" s="90"/>
      <c r="G331" s="76"/>
      <c r="H331" s="76">
        <f>SUM(H332:H334)</f>
        <v>236.25</v>
      </c>
    </row>
    <row r="332" spans="1:8">
      <c r="A332" s="103" t="str">
        <f ca="1">VLOOKUP(B332,'Insumos e Serviços'!$A:$F,3,0)</f>
        <v>Composição</v>
      </c>
      <c r="B332" s="77" t="s">
        <v>804</v>
      </c>
      <c r="C332" s="102" t="str">
        <f ca="1">VLOOKUP(B332,'Insumos e Serviços'!$A:$F,2,0)</f>
        <v>SINAPI</v>
      </c>
      <c r="D332" s="103" t="str">
        <f ca="1">VLOOKUP(B332,'Insumos e Serviços'!$A:$F,4,0)</f>
        <v>AUXILIAR DE ENCANADOR OU BOMBEIRO HIDRÁULICO COM ENCARGOS COMPLEMENTARES</v>
      </c>
      <c r="E332" s="102" t="str">
        <f ca="1">VLOOKUP(B332,'Insumos e Serviços'!$A:$F,5,0)</f>
        <v>H</v>
      </c>
      <c r="F332" s="91">
        <v>0.22</v>
      </c>
      <c r="G332" s="101">
        <f ca="1">VLOOKUP(B332,'Insumos e Serviços'!$A:$F,6,0)</f>
        <v>19.309999999999999</v>
      </c>
      <c r="H332" s="101">
        <f>TRUNC(F332*G332,2)</f>
        <v>4.24</v>
      </c>
    </row>
    <row r="333" spans="1:8">
      <c r="A333" s="103" t="str">
        <f ca="1">VLOOKUP(B333,'Insumos e Serviços'!$A:$F,3,0)</f>
        <v>Composição</v>
      </c>
      <c r="B333" s="77" t="s">
        <v>806</v>
      </c>
      <c r="C333" s="102" t="str">
        <f ca="1">VLOOKUP(B333,'Insumos e Serviços'!$A:$F,2,0)</f>
        <v>SINAPI</v>
      </c>
      <c r="D333" s="103" t="str">
        <f ca="1">VLOOKUP(B333,'Insumos e Serviços'!$A:$F,4,0)</f>
        <v>ENCANADOR OU BOMBEIRO HIDRÁULICO COM ENCARGOS COMPLEMENTARES</v>
      </c>
      <c r="E333" s="102" t="str">
        <f ca="1">VLOOKUP(B333,'Insumos e Serviços'!$A:$F,5,0)</f>
        <v>H</v>
      </c>
      <c r="F333" s="91">
        <v>0.22</v>
      </c>
      <c r="G333" s="101">
        <f ca="1">VLOOKUP(B333,'Insumos e Serviços'!$A:$F,6,0)</f>
        <v>24.48</v>
      </c>
      <c r="H333" s="101">
        <f>TRUNC(F333*G333,2)</f>
        <v>5.38</v>
      </c>
    </row>
    <row r="334" spans="1:8" ht="23.25" thickBot="1">
      <c r="A334" s="103" t="str">
        <f ca="1">VLOOKUP(B334,'Insumos e Serviços'!$A:$F,3,0)</f>
        <v>Insumo</v>
      </c>
      <c r="B334" s="77" t="s">
        <v>42</v>
      </c>
      <c r="C334" s="102" t="str">
        <f ca="1">VLOOKUP(B334,'Insumos e Serviços'!$A:$F,2,0)</f>
        <v>Próprio</v>
      </c>
      <c r="D334" s="103" t="str">
        <f ca="1">VLOOKUP(B334,'Insumos e Serviços'!$A:$F,4,0)</f>
        <v>Acabamento cromado duplo acionamento, antivandalismo, Linha Hidra Duo 1 1/2”, cód. 2545.C.112PRO e 4900.C.DUO.PRO, fab. Deca</v>
      </c>
      <c r="E334" s="102" t="str">
        <f ca="1">VLOOKUP(B334,'Insumos e Serviços'!$A:$F,5,0)</f>
        <v>un</v>
      </c>
      <c r="F334" s="91">
        <v>1</v>
      </c>
      <c r="G334" s="101">
        <f ca="1">VLOOKUP(B334,'Insumos e Serviços'!$A:$F,6,0)</f>
        <v>226.63</v>
      </c>
      <c r="H334" s="101">
        <f>TRUNC(F334*G334,2)</f>
        <v>226.63</v>
      </c>
    </row>
    <row r="335" spans="1:8" ht="12" thickTop="1">
      <c r="A335" s="79"/>
      <c r="B335" s="85"/>
      <c r="C335" s="85"/>
      <c r="D335" s="88"/>
      <c r="E335" s="85"/>
      <c r="F335" s="92"/>
      <c r="G335" s="94"/>
      <c r="H335" s="94"/>
    </row>
    <row r="336" spans="1:8" ht="22.5">
      <c r="A336" s="75" t="s">
        <v>1082</v>
      </c>
      <c r="B336" s="104" t="str">
        <f ca="1">VLOOKUP(A336,'Orçamento Sintético'!$A:$H,2,0)</f>
        <v xml:space="preserve"> MPDFT0919 </v>
      </c>
      <c r="C336" s="104" t="str">
        <f ca="1">VLOOKUP(A336,'Orçamento Sintético'!$A:$H,3,0)</f>
        <v>Próprio</v>
      </c>
      <c r="D336" s="105" t="str">
        <f ca="1">VLOOKUP(A336,'Orçamento Sintético'!$A:$H,4,0)</f>
        <v>Cópia da AGETOP CIVIL (081760) - Grelha quadrada para ralo 10x10cm, em aço inox AISI 304, ref. 94535002, fab. Tramontina</v>
      </c>
      <c r="E336" s="104" t="str">
        <f ca="1">VLOOKUP(A336,'Orçamento Sintético'!$A:$H,5,0)</f>
        <v>un</v>
      </c>
      <c r="F336" s="90"/>
      <c r="G336" s="76"/>
      <c r="H336" s="76">
        <f>SUM(H337:H339)</f>
        <v>13.98</v>
      </c>
    </row>
    <row r="337" spans="1:8">
      <c r="A337" s="103" t="str">
        <f ca="1">VLOOKUP(B337,'Insumos e Serviços'!$A:$F,3,0)</f>
        <v>Composição</v>
      </c>
      <c r="B337" s="77" t="s">
        <v>806</v>
      </c>
      <c r="C337" s="102" t="str">
        <f ca="1">VLOOKUP(B337,'Insumos e Serviços'!$A:$F,2,0)</f>
        <v>SINAPI</v>
      </c>
      <c r="D337" s="103" t="str">
        <f ca="1">VLOOKUP(B337,'Insumos e Serviços'!$A:$F,4,0)</f>
        <v>ENCANADOR OU BOMBEIRO HIDRÁULICO COM ENCARGOS COMPLEMENTARES</v>
      </c>
      <c r="E337" s="102" t="str">
        <f ca="1">VLOOKUP(B337,'Insumos e Serviços'!$A:$F,5,0)</f>
        <v>H</v>
      </c>
      <c r="F337" s="91">
        <v>0.08</v>
      </c>
      <c r="G337" s="101">
        <f ca="1">VLOOKUP(B337,'Insumos e Serviços'!$A:$F,6,0)</f>
        <v>24.48</v>
      </c>
      <c r="H337" s="101">
        <f>TRUNC(F337*G337,2)</f>
        <v>1.95</v>
      </c>
    </row>
    <row r="338" spans="1:8">
      <c r="A338" s="103" t="str">
        <f ca="1">VLOOKUP(B338,'Insumos e Serviços'!$A:$F,3,0)</f>
        <v>Composição</v>
      </c>
      <c r="B338" s="77" t="s">
        <v>804</v>
      </c>
      <c r="C338" s="102" t="str">
        <f ca="1">VLOOKUP(B338,'Insumos e Serviços'!$A:$F,2,0)</f>
        <v>SINAPI</v>
      </c>
      <c r="D338" s="103" t="str">
        <f ca="1">VLOOKUP(B338,'Insumos e Serviços'!$A:$F,4,0)</f>
        <v>AUXILIAR DE ENCANADOR OU BOMBEIRO HIDRÁULICO COM ENCARGOS COMPLEMENTARES</v>
      </c>
      <c r="E338" s="102" t="str">
        <f ca="1">VLOOKUP(B338,'Insumos e Serviços'!$A:$F,5,0)</f>
        <v>H</v>
      </c>
      <c r="F338" s="91">
        <v>0.08</v>
      </c>
      <c r="G338" s="101">
        <f ca="1">VLOOKUP(B338,'Insumos e Serviços'!$A:$F,6,0)</f>
        <v>19.309999999999999</v>
      </c>
      <c r="H338" s="101">
        <f>TRUNC(F338*G338,2)</f>
        <v>1.54</v>
      </c>
    </row>
    <row r="339" spans="1:8" ht="23.25" thickBot="1">
      <c r="A339" s="103" t="str">
        <f ca="1">VLOOKUP(B339,'Insumos e Serviços'!$A:$F,3,0)</f>
        <v>Insumo</v>
      </c>
      <c r="B339" s="77" t="s">
        <v>192</v>
      </c>
      <c r="C339" s="102" t="str">
        <f ca="1">VLOOKUP(B339,'Insumos e Serviços'!$A:$F,2,0)</f>
        <v>Próprio</v>
      </c>
      <c r="D339" s="103" t="str">
        <f ca="1">VLOOKUP(B339,'Insumos e Serviços'!$A:$F,4,0)</f>
        <v>Grelha para ralo quadrado em aço inox AISI 304, fab. Tramontina, código 94535002, dimensões (comprimento x largura x altura) 100 x 100 x 4 mm</v>
      </c>
      <c r="E339" s="102" t="str">
        <f ca="1">VLOOKUP(B339,'Insumos e Serviços'!$A:$F,5,0)</f>
        <v>un</v>
      </c>
      <c r="F339" s="91">
        <v>1</v>
      </c>
      <c r="G339" s="101">
        <f ca="1">VLOOKUP(B339,'Insumos e Serviços'!$A:$F,6,0)</f>
        <v>10.49</v>
      </c>
      <c r="H339" s="101">
        <f>TRUNC(F339*G339,2)</f>
        <v>10.49</v>
      </c>
    </row>
    <row r="340" spans="1:8" ht="12" thickTop="1">
      <c r="A340" s="79"/>
      <c r="B340" s="85"/>
      <c r="C340" s="85"/>
      <c r="D340" s="88"/>
      <c r="E340" s="85"/>
      <c r="F340" s="92"/>
      <c r="G340" s="94"/>
      <c r="H340" s="94"/>
    </row>
    <row r="341" spans="1:8" ht="22.5">
      <c r="A341" s="75" t="s">
        <v>1085</v>
      </c>
      <c r="B341" s="104" t="str">
        <f ca="1">VLOOKUP(A341,'Orçamento Sintético'!$A:$H,2,0)</f>
        <v xml:space="preserve"> MPDFT0920 </v>
      </c>
      <c r="C341" s="104" t="str">
        <f ca="1">VLOOKUP(A341,'Orçamento Sintético'!$A:$H,3,0)</f>
        <v>Próprio</v>
      </c>
      <c r="D341" s="105" t="str">
        <f ca="1">VLOOKUP(A341,'Orçamento Sintético'!$A:$H,4,0)</f>
        <v>Cópia da AGETOP CIVIL (081761) - Grelha quadrada para ralo 15x15cm, em aço inox AISI 304, ref. 94535103, fab. Tramontina</v>
      </c>
      <c r="E341" s="104" t="str">
        <f ca="1">VLOOKUP(A341,'Orçamento Sintético'!$A:$H,5,0)</f>
        <v>un</v>
      </c>
      <c r="F341" s="90"/>
      <c r="G341" s="76"/>
      <c r="H341" s="76">
        <f>SUM(H342:H344)</f>
        <v>14.08</v>
      </c>
    </row>
    <row r="342" spans="1:8">
      <c r="A342" s="103" t="str">
        <f ca="1">VLOOKUP(B342,'Insumos e Serviços'!$A:$F,3,0)</f>
        <v>Composição</v>
      </c>
      <c r="B342" s="77" t="s">
        <v>806</v>
      </c>
      <c r="C342" s="102" t="str">
        <f ca="1">VLOOKUP(B342,'Insumos e Serviços'!$A:$F,2,0)</f>
        <v>SINAPI</v>
      </c>
      <c r="D342" s="103" t="str">
        <f ca="1">VLOOKUP(B342,'Insumos e Serviços'!$A:$F,4,0)</f>
        <v>ENCANADOR OU BOMBEIRO HIDRÁULICO COM ENCARGOS COMPLEMENTARES</v>
      </c>
      <c r="E342" s="102" t="str">
        <f ca="1">VLOOKUP(B342,'Insumos e Serviços'!$A:$F,5,0)</f>
        <v>H</v>
      </c>
      <c r="F342" s="91">
        <v>0.08</v>
      </c>
      <c r="G342" s="101">
        <f ca="1">VLOOKUP(B342,'Insumos e Serviços'!$A:$F,6,0)</f>
        <v>24.48</v>
      </c>
      <c r="H342" s="101">
        <f>TRUNC(F342*G342,2)</f>
        <v>1.95</v>
      </c>
    </row>
    <row r="343" spans="1:8">
      <c r="A343" s="103" t="str">
        <f ca="1">VLOOKUP(B343,'Insumos e Serviços'!$A:$F,3,0)</f>
        <v>Composição</v>
      </c>
      <c r="B343" s="77" t="s">
        <v>804</v>
      </c>
      <c r="C343" s="102" t="str">
        <f ca="1">VLOOKUP(B343,'Insumos e Serviços'!$A:$F,2,0)</f>
        <v>SINAPI</v>
      </c>
      <c r="D343" s="103" t="str">
        <f ca="1">VLOOKUP(B343,'Insumos e Serviços'!$A:$F,4,0)</f>
        <v>AUXILIAR DE ENCANADOR OU BOMBEIRO HIDRÁULICO COM ENCARGOS COMPLEMENTARES</v>
      </c>
      <c r="E343" s="102" t="str">
        <f ca="1">VLOOKUP(B343,'Insumos e Serviços'!$A:$F,5,0)</f>
        <v>H</v>
      </c>
      <c r="F343" s="91">
        <v>0.08</v>
      </c>
      <c r="G343" s="101">
        <f ca="1">VLOOKUP(B343,'Insumos e Serviços'!$A:$F,6,0)</f>
        <v>19.309999999999999</v>
      </c>
      <c r="H343" s="101">
        <f>TRUNC(F343*G343,2)</f>
        <v>1.54</v>
      </c>
    </row>
    <row r="344" spans="1:8" ht="12" thickBot="1">
      <c r="A344" s="103" t="str">
        <f ca="1">VLOOKUP(B344,'Insumos e Serviços'!$A:$F,3,0)</f>
        <v>Insumo</v>
      </c>
      <c r="B344" s="77" t="s">
        <v>147</v>
      </c>
      <c r="C344" s="102" t="str">
        <f ca="1">VLOOKUP(B344,'Insumos e Serviços'!$A:$F,2,0)</f>
        <v>Próprio</v>
      </c>
      <c r="D344" s="103" t="str">
        <f ca="1">VLOOKUP(B344,'Insumos e Serviços'!$A:$F,4,0)</f>
        <v>Grelha quadrada para ralo 15x15cm, em aço inox AISI 304, ref. 94535103, fab. Tramontina</v>
      </c>
      <c r="E344" s="102" t="str">
        <f ca="1">VLOOKUP(B344,'Insumos e Serviços'!$A:$F,5,0)</f>
        <v>un</v>
      </c>
      <c r="F344" s="91">
        <v>1</v>
      </c>
      <c r="G344" s="101">
        <f ca="1">VLOOKUP(B344,'Insumos e Serviços'!$A:$F,6,0)</f>
        <v>10.59</v>
      </c>
      <c r="H344" s="101">
        <f>TRUNC(F344*G344,2)</f>
        <v>10.59</v>
      </c>
    </row>
    <row r="345" spans="1:8" ht="12" thickTop="1">
      <c r="A345" s="79"/>
      <c r="B345" s="85"/>
      <c r="C345" s="85"/>
      <c r="D345" s="88"/>
      <c r="E345" s="85"/>
      <c r="F345" s="92"/>
      <c r="G345" s="94"/>
      <c r="H345" s="94"/>
    </row>
    <row r="346" spans="1:8" ht="22.5">
      <c r="A346" s="75" t="s">
        <v>1088</v>
      </c>
      <c r="B346" s="104" t="str">
        <f ca="1">VLOOKUP(A346,'Orçamento Sintético'!$A:$H,2,0)</f>
        <v xml:space="preserve"> MPDFT0138 </v>
      </c>
      <c r="C346" s="104" t="str">
        <f ca="1">VLOOKUP(A346,'Orçamento Sintético'!$A:$H,3,0)</f>
        <v>Próprio</v>
      </c>
      <c r="D346" s="105" t="str">
        <f ca="1">VLOOKUP(A346,'Orçamento Sintético'!$A:$H,4,0)</f>
        <v>Copia da SINAPI (86914) - Torneira de parede uso geral com arejador, metálica com acabamento cromado, Linha Standard, cód. 1154.C39, fab. Deca</v>
      </c>
      <c r="E346" s="104" t="str">
        <f ca="1">VLOOKUP(A346,'Orçamento Sintético'!$A:$H,5,0)</f>
        <v>UN</v>
      </c>
      <c r="F346" s="90"/>
      <c r="G346" s="76"/>
      <c r="H346" s="76">
        <f>SUM(H347:H350)</f>
        <v>172.4</v>
      </c>
    </row>
    <row r="347" spans="1:8">
      <c r="A347" s="103" t="str">
        <f ca="1">VLOOKUP(B347,'Insumos e Serviços'!$A:$F,3,0)</f>
        <v>Composição</v>
      </c>
      <c r="B347" s="77" t="s">
        <v>806</v>
      </c>
      <c r="C347" s="102" t="str">
        <f ca="1">VLOOKUP(B347,'Insumos e Serviços'!$A:$F,2,0)</f>
        <v>SINAPI</v>
      </c>
      <c r="D347" s="103" t="str">
        <f ca="1">VLOOKUP(B347,'Insumos e Serviços'!$A:$F,4,0)</f>
        <v>ENCANADOR OU BOMBEIRO HIDRÁULICO COM ENCARGOS COMPLEMENTARES</v>
      </c>
      <c r="E347" s="102" t="str">
        <f ca="1">VLOOKUP(B347,'Insumos e Serviços'!$A:$F,5,0)</f>
        <v>H</v>
      </c>
      <c r="F347" s="91">
        <v>0.1525</v>
      </c>
      <c r="G347" s="101">
        <f ca="1">VLOOKUP(B347,'Insumos e Serviços'!$A:$F,6,0)</f>
        <v>24.48</v>
      </c>
      <c r="H347" s="101">
        <f>TRUNC(F347*G347,2)</f>
        <v>3.73</v>
      </c>
    </row>
    <row r="348" spans="1:8">
      <c r="A348" s="103" t="str">
        <f ca="1">VLOOKUP(B348,'Insumos e Serviços'!$A:$F,3,0)</f>
        <v>Composição</v>
      </c>
      <c r="B348" s="77" t="s">
        <v>802</v>
      </c>
      <c r="C348" s="102" t="str">
        <f ca="1">VLOOKUP(B348,'Insumos e Serviços'!$A:$F,2,0)</f>
        <v>SINAPI</v>
      </c>
      <c r="D348" s="103" t="str">
        <f ca="1">VLOOKUP(B348,'Insumos e Serviços'!$A:$F,4,0)</f>
        <v>SERVENTE COM ENCARGOS COMPLEMENTARES</v>
      </c>
      <c r="E348" s="102" t="str">
        <f ca="1">VLOOKUP(B348,'Insumos e Serviços'!$A:$F,5,0)</f>
        <v>H</v>
      </c>
      <c r="F348" s="91">
        <v>4.8099999999999997E-2</v>
      </c>
      <c r="G348" s="101">
        <f ca="1">VLOOKUP(B348,'Insumos e Serviços'!$A:$F,6,0)</f>
        <v>18.649999999999999</v>
      </c>
      <c r="H348" s="101">
        <f>TRUNC(F348*G348,2)</f>
        <v>0.89</v>
      </c>
    </row>
    <row r="349" spans="1:8">
      <c r="A349" s="103" t="str">
        <f ca="1">VLOOKUP(B349,'Insumos e Serviços'!$A:$F,3,0)</f>
        <v>Insumo</v>
      </c>
      <c r="B349" s="77" t="s">
        <v>198</v>
      </c>
      <c r="C349" s="102" t="str">
        <f ca="1">VLOOKUP(B349,'Insumos e Serviços'!$A:$F,2,0)</f>
        <v>SINAPI</v>
      </c>
      <c r="D349" s="103" t="str">
        <f ca="1">VLOOKUP(B349,'Insumos e Serviços'!$A:$F,4,0)</f>
        <v>FITA VEDA ROSCA EM ROLOS DE 18 MM X 10 M (L X C)</v>
      </c>
      <c r="E349" s="102" t="str">
        <f ca="1">VLOOKUP(B349,'Insumos e Serviços'!$A:$F,5,0)</f>
        <v>UN</v>
      </c>
      <c r="F349" s="91">
        <v>2.1000000000000001E-2</v>
      </c>
      <c r="G349" s="101">
        <f ca="1">VLOOKUP(B349,'Insumos e Serviços'!$A:$F,6,0)</f>
        <v>3.78</v>
      </c>
      <c r="H349" s="101">
        <f>TRUNC(F349*G349,2)</f>
        <v>7.0000000000000007E-2</v>
      </c>
    </row>
    <row r="350" spans="1:8" ht="23.25" thickBot="1">
      <c r="A350" s="103" t="str">
        <f ca="1">VLOOKUP(B350,'Insumos e Serviços'!$A:$F,3,0)</f>
        <v>Insumo</v>
      </c>
      <c r="B350" s="77" t="s">
        <v>59</v>
      </c>
      <c r="C350" s="102" t="str">
        <f ca="1">VLOOKUP(B350,'Insumos e Serviços'!$A:$F,2,0)</f>
        <v>Próprio</v>
      </c>
      <c r="D350" s="103" t="str">
        <f ca="1">VLOOKUP(B350,'Insumos e Serviços'!$A:$F,4,0)</f>
        <v>Torneira de parede uso geral com arejador, metálica com acabamento cromado, fab. Deca, Linha Standard, código 1154.C39</v>
      </c>
      <c r="E350" s="102" t="str">
        <f ca="1">VLOOKUP(B350,'Insumos e Serviços'!$A:$F,5,0)</f>
        <v>un</v>
      </c>
      <c r="F350" s="91">
        <v>1</v>
      </c>
      <c r="G350" s="101">
        <f ca="1">VLOOKUP(B350,'Insumos e Serviços'!$A:$F,6,0)</f>
        <v>167.71</v>
      </c>
      <c r="H350" s="101">
        <f>TRUNC(F350*G350,2)</f>
        <v>167.71</v>
      </c>
    </row>
    <row r="351" spans="1:8" ht="12" thickTop="1">
      <c r="A351" s="79"/>
      <c r="B351" s="85"/>
      <c r="C351" s="85"/>
      <c r="D351" s="88"/>
      <c r="E351" s="85"/>
      <c r="F351" s="92"/>
      <c r="G351" s="94"/>
      <c r="H351" s="94"/>
    </row>
    <row r="352" spans="1:8">
      <c r="A352" s="75" t="s">
        <v>1091</v>
      </c>
      <c r="B352" s="104" t="str">
        <f ca="1">VLOOKUP(A352,'Orçamento Sintético'!$A:$H,2,0)</f>
        <v xml:space="preserve"> MPDFT0357 </v>
      </c>
      <c r="C352" s="104" t="str">
        <f ca="1">VLOOKUP(A352,'Orçamento Sintético'!$A:$H,3,0)</f>
        <v>Próprio</v>
      </c>
      <c r="D352" s="105" t="str">
        <f ca="1">VLOOKUP(A352,'Orçamento Sintético'!$A:$H,4,0)</f>
        <v>Conjunto de metais para pia com cuba inox, inclusive torneira</v>
      </c>
      <c r="E352" s="104" t="str">
        <f ca="1">VLOOKUP(A352,'Orçamento Sintético'!$A:$H,5,0)</f>
        <v>cj</v>
      </c>
      <c r="F352" s="90"/>
      <c r="G352" s="76"/>
      <c r="H352" s="76">
        <f>SUM(H353:H360)</f>
        <v>705.65999999999985</v>
      </c>
    </row>
    <row r="353" spans="1:8">
      <c r="A353" s="103" t="str">
        <f ca="1">VLOOKUP(B353,'Insumos e Serviços'!$A:$F,3,0)</f>
        <v>Composição</v>
      </c>
      <c r="B353" s="77" t="s">
        <v>806</v>
      </c>
      <c r="C353" s="102" t="str">
        <f ca="1">VLOOKUP(B353,'Insumos e Serviços'!$A:$F,2,0)</f>
        <v>SINAPI</v>
      </c>
      <c r="D353" s="103" t="str">
        <f ca="1">VLOOKUP(B353,'Insumos e Serviços'!$A:$F,4,0)</f>
        <v>ENCANADOR OU BOMBEIRO HIDRÁULICO COM ENCARGOS COMPLEMENTARES</v>
      </c>
      <c r="E353" s="102" t="str">
        <f ca="1">VLOOKUP(B353,'Insumos e Serviços'!$A:$F,5,0)</f>
        <v>H</v>
      </c>
      <c r="F353" s="91">
        <v>0.76659999999999995</v>
      </c>
      <c r="G353" s="101">
        <f ca="1">VLOOKUP(B353,'Insumos e Serviços'!$A:$F,6,0)</f>
        <v>24.48</v>
      </c>
      <c r="H353" s="101">
        <f>TRUNC(F353*G353,2)</f>
        <v>18.760000000000002</v>
      </c>
    </row>
    <row r="354" spans="1:8">
      <c r="A354" s="103" t="str">
        <f ca="1">VLOOKUP(B354,'Insumos e Serviços'!$A:$F,3,0)</f>
        <v>Composição</v>
      </c>
      <c r="B354" s="77" t="s">
        <v>802</v>
      </c>
      <c r="C354" s="102" t="str">
        <f ca="1">VLOOKUP(B354,'Insumos e Serviços'!$A:$F,2,0)</f>
        <v>SINAPI</v>
      </c>
      <c r="D354" s="103" t="str">
        <f ca="1">VLOOKUP(B354,'Insumos e Serviços'!$A:$F,4,0)</f>
        <v>SERVENTE COM ENCARGOS COMPLEMENTARES</v>
      </c>
      <c r="E354" s="102" t="str">
        <f ca="1">VLOOKUP(B354,'Insumos e Serviços'!$A:$F,5,0)</f>
        <v>H</v>
      </c>
      <c r="F354" s="91">
        <v>0.24160000000000001</v>
      </c>
      <c r="G354" s="101">
        <f ca="1">VLOOKUP(B354,'Insumos e Serviços'!$A:$F,6,0)</f>
        <v>18.649999999999999</v>
      </c>
      <c r="H354" s="101">
        <f t="shared" ref="H354:H360" si="11">TRUNC(F354*G354,2)</f>
        <v>4.5</v>
      </c>
    </row>
    <row r="355" spans="1:8">
      <c r="A355" s="103" t="str">
        <f ca="1">VLOOKUP(B355,'Insumos e Serviços'!$A:$F,3,0)</f>
        <v>Insumo</v>
      </c>
      <c r="B355" s="77" t="s">
        <v>198</v>
      </c>
      <c r="C355" s="102" t="str">
        <f ca="1">VLOOKUP(B355,'Insumos e Serviços'!$A:$F,2,0)</f>
        <v>SINAPI</v>
      </c>
      <c r="D355" s="103" t="str">
        <f ca="1">VLOOKUP(B355,'Insumos e Serviços'!$A:$F,4,0)</f>
        <v>FITA VEDA ROSCA EM ROLOS DE 18 MM X 10 M (L X C)</v>
      </c>
      <c r="E355" s="102" t="str">
        <f ca="1">VLOOKUP(B355,'Insumos e Serviços'!$A:$F,5,0)</f>
        <v>UN</v>
      </c>
      <c r="F355" s="91">
        <v>0.1232</v>
      </c>
      <c r="G355" s="101">
        <f ca="1">VLOOKUP(B355,'Insumos e Serviços'!$A:$F,6,0)</f>
        <v>3.78</v>
      </c>
      <c r="H355" s="101">
        <f t="shared" si="11"/>
        <v>0.46</v>
      </c>
    </row>
    <row r="356" spans="1:8" ht="22.5">
      <c r="A356" s="103" t="str">
        <f ca="1">VLOOKUP(B356,'Insumos e Serviços'!$A:$F,3,0)</f>
        <v>Insumo</v>
      </c>
      <c r="B356" s="77" t="s">
        <v>114</v>
      </c>
      <c r="C356" s="102" t="str">
        <f ca="1">VLOOKUP(B356,'Insumos e Serviços'!$A:$F,2,0)</f>
        <v>Próprio</v>
      </c>
      <c r="D356" s="103" t="str">
        <f ca="1">VLOOKUP(B356,'Insumos e Serviços'!$A:$F,4,0)</f>
        <v>Torneira para cozinha de mesa, bica móvel com arejador, cromada, altura total 289 mm, linha Fast, cód. 1167.C59, fab. Deca</v>
      </c>
      <c r="E356" s="102" t="str">
        <f ca="1">VLOOKUP(B356,'Insumos e Serviços'!$A:$F,5,0)</f>
        <v>un</v>
      </c>
      <c r="F356" s="91">
        <v>1</v>
      </c>
      <c r="G356" s="101">
        <f ca="1">VLOOKUP(B356,'Insumos e Serviços'!$A:$F,6,0)</f>
        <v>492.09</v>
      </c>
      <c r="H356" s="101">
        <f t="shared" si="11"/>
        <v>492.09</v>
      </c>
    </row>
    <row r="357" spans="1:8">
      <c r="A357" s="103" t="str">
        <f ca="1">VLOOKUP(B357,'Insumos e Serviços'!$A:$F,3,0)</f>
        <v>Insumo</v>
      </c>
      <c r="B357" s="77" t="s">
        <v>144</v>
      </c>
      <c r="C357" s="102" t="str">
        <f ca="1">VLOOKUP(B357,'Insumos e Serviços'!$A:$F,2,0)</f>
        <v>Próprio</v>
      </c>
      <c r="D357" s="103" t="str">
        <f ca="1">VLOOKUP(B357,'Insumos e Serviços'!$A:$F,4,0)</f>
        <v>Ligação flexível de malha de aço 50cm, ref. 4607C 050, fab. Deca</v>
      </c>
      <c r="E357" s="102" t="str">
        <f ca="1">VLOOKUP(B357,'Insumos e Serviços'!$A:$F,5,0)</f>
        <v>un</v>
      </c>
      <c r="F357" s="91">
        <v>1</v>
      </c>
      <c r="G357" s="101">
        <f ca="1">VLOOKUP(B357,'Insumos e Serviços'!$A:$F,6,0)</f>
        <v>59.81</v>
      </c>
      <c r="H357" s="101">
        <f t="shared" si="11"/>
        <v>59.81</v>
      </c>
    </row>
    <row r="358" spans="1:8">
      <c r="A358" s="103" t="str">
        <f ca="1">VLOOKUP(B358,'Insumos e Serviços'!$A:$F,3,0)</f>
        <v>Insumo</v>
      </c>
      <c r="B358" s="77" t="s">
        <v>178</v>
      </c>
      <c r="C358" s="102" t="str">
        <f ca="1">VLOOKUP(B358,'Insumos e Serviços'!$A:$F,2,0)</f>
        <v>Próprio</v>
      </c>
      <c r="D358" s="103" t="str">
        <f ca="1">VLOOKUP(B358,'Insumos e Serviços'!$A:$F,4,0)</f>
        <v>Sifão simples com polipropileno com fecho hídrico, ref. 94525000 , fab. Tramontina</v>
      </c>
      <c r="E358" s="102" t="str">
        <f ca="1">VLOOKUP(B358,'Insumos e Serviços'!$A:$F,5,0)</f>
        <v>un</v>
      </c>
      <c r="F358" s="91">
        <v>1</v>
      </c>
      <c r="G358" s="101">
        <f ca="1">VLOOKUP(B358,'Insumos e Serviços'!$A:$F,6,0)</f>
        <v>57.04</v>
      </c>
      <c r="H358" s="101">
        <f t="shared" si="11"/>
        <v>57.04</v>
      </c>
    </row>
    <row r="359" spans="1:8" ht="22.5">
      <c r="A359" s="103" t="str">
        <f ca="1">VLOOKUP(B359,'Insumos e Serviços'!$A:$F,3,0)</f>
        <v>Insumo</v>
      </c>
      <c r="B359" s="77" t="s">
        <v>196</v>
      </c>
      <c r="C359" s="102" t="str">
        <f ca="1">VLOOKUP(B359,'Insumos e Serviços'!$A:$F,2,0)</f>
        <v>SINAPI</v>
      </c>
      <c r="D359" s="103" t="str">
        <f ca="1">VLOOKUP(B359,'Insumos e Serviços'!$A:$F,4,0)</f>
        <v>FURO PARA TORNEIRA OU OUTROS ACESSORIOS  EM BANCADA DE MARMORE/ GRANITO OU OUTRO TIPO DE PEDRA NATURAL</v>
      </c>
      <c r="E359" s="102" t="str">
        <f ca="1">VLOOKUP(B359,'Insumos e Serviços'!$A:$F,5,0)</f>
        <v>UN</v>
      </c>
      <c r="F359" s="91">
        <v>1</v>
      </c>
      <c r="G359" s="101">
        <f ca="1">VLOOKUP(B359,'Insumos e Serviços'!$A:$F,6,0)</f>
        <v>17.11</v>
      </c>
      <c r="H359" s="101">
        <f t="shared" si="11"/>
        <v>17.11</v>
      </c>
    </row>
    <row r="360" spans="1:8" ht="12" thickBot="1">
      <c r="A360" s="103" t="str">
        <f ca="1">VLOOKUP(B360,'Insumos e Serviços'!$A:$F,3,0)</f>
        <v>Insumo</v>
      </c>
      <c r="B360" s="77" t="s">
        <v>180</v>
      </c>
      <c r="C360" s="102" t="str">
        <f ca="1">VLOOKUP(B360,'Insumos e Serviços'!$A:$F,2,0)</f>
        <v>SINAPI</v>
      </c>
      <c r="D360" s="103" t="str">
        <f ca="1">VLOOKUP(B360,'Insumos e Serviços'!$A:$F,4,0)</f>
        <v>VALVULA EM METAL CROMADO PARA PIA AMERICANA 3.1/2 X 1.1/2 "</v>
      </c>
      <c r="E360" s="102" t="str">
        <f ca="1">VLOOKUP(B360,'Insumos e Serviços'!$A:$F,5,0)</f>
        <v>UN</v>
      </c>
      <c r="F360" s="91">
        <v>1</v>
      </c>
      <c r="G360" s="101">
        <f ca="1">VLOOKUP(B360,'Insumos e Serviços'!$A:$F,6,0)</f>
        <v>55.89</v>
      </c>
      <c r="H360" s="101">
        <f t="shared" si="11"/>
        <v>55.89</v>
      </c>
    </row>
    <row r="361" spans="1:8" ht="12" thickTop="1">
      <c r="A361" s="79"/>
      <c r="B361" s="85"/>
      <c r="C361" s="85"/>
      <c r="D361" s="88"/>
      <c r="E361" s="85"/>
      <c r="F361" s="92"/>
      <c r="G361" s="94"/>
      <c r="H361" s="94"/>
    </row>
    <row r="362" spans="1:8" ht="22.5">
      <c r="A362" s="75" t="s">
        <v>1094</v>
      </c>
      <c r="B362" s="104" t="str">
        <f ca="1">VLOOKUP(A362,'Orçamento Sintético'!$A:$H,2,0)</f>
        <v xml:space="preserve"> MPDFT0356 </v>
      </c>
      <c r="C362" s="104" t="str">
        <f ca="1">VLOOKUP(A362,'Orçamento Sintético'!$A:$H,3,0)</f>
        <v>Próprio</v>
      </c>
      <c r="D362" s="105" t="str">
        <f ca="1">VLOOKUP(A362,'Orçamento Sintético'!$A:$H,4,0)</f>
        <v>Copia da SINAPI (86900) - Cuba de aço inox, DM 34x56x17 cm, linha Prime, mod. Retangular BL, ref. 94024206, fab. Tramontina, inclusive furo e colagem</v>
      </c>
      <c r="E362" s="104" t="str">
        <f ca="1">VLOOKUP(A362,'Orçamento Sintético'!$A:$H,5,0)</f>
        <v>UN</v>
      </c>
      <c r="F362" s="90"/>
      <c r="G362" s="76"/>
      <c r="H362" s="76">
        <f>SUM(H363:H367)</f>
        <v>587.33999999999992</v>
      </c>
    </row>
    <row r="363" spans="1:8">
      <c r="A363" s="103" t="str">
        <f ca="1">VLOOKUP(B363,'Insumos e Serviços'!$A:$F,3,0)</f>
        <v>Composição</v>
      </c>
      <c r="B363" s="77" t="s">
        <v>836</v>
      </c>
      <c r="C363" s="102" t="str">
        <f ca="1">VLOOKUP(B363,'Insumos e Serviços'!$A:$F,2,0)</f>
        <v>SINAPI</v>
      </c>
      <c r="D363" s="103" t="str">
        <f ca="1">VLOOKUP(B363,'Insumos e Serviços'!$A:$F,4,0)</f>
        <v>MARMORISTA/GRANITEIRO COM ENCARGOS COMPLEMENTARES</v>
      </c>
      <c r="E363" s="102" t="str">
        <f ca="1">VLOOKUP(B363,'Insumos e Serviços'!$A:$F,5,0)</f>
        <v>H</v>
      </c>
      <c r="F363" s="91">
        <v>0.48</v>
      </c>
      <c r="G363" s="101">
        <f ca="1">VLOOKUP(B363,'Insumos e Serviços'!$A:$F,6,0)</f>
        <v>25</v>
      </c>
      <c r="H363" s="101">
        <f>TRUNC(F363*G363,2)</f>
        <v>12</v>
      </c>
    </row>
    <row r="364" spans="1:8">
      <c r="A364" s="103" t="str">
        <f ca="1">VLOOKUP(B364,'Insumos e Serviços'!$A:$F,3,0)</f>
        <v>Composição</v>
      </c>
      <c r="B364" s="77" t="s">
        <v>802</v>
      </c>
      <c r="C364" s="102" t="str">
        <f ca="1">VLOOKUP(B364,'Insumos e Serviços'!$A:$F,2,0)</f>
        <v>SINAPI</v>
      </c>
      <c r="D364" s="103" t="str">
        <f ca="1">VLOOKUP(B364,'Insumos e Serviços'!$A:$F,4,0)</f>
        <v>SERVENTE COM ENCARGOS COMPLEMENTARES</v>
      </c>
      <c r="E364" s="102" t="str">
        <f ca="1">VLOOKUP(B364,'Insumos e Serviços'!$A:$F,5,0)</f>
        <v>H</v>
      </c>
      <c r="F364" s="91">
        <v>0.15</v>
      </c>
      <c r="G364" s="101">
        <f ca="1">VLOOKUP(B364,'Insumos e Serviços'!$A:$F,6,0)</f>
        <v>18.649999999999999</v>
      </c>
      <c r="H364" s="101">
        <f>TRUNC(F364*G364,2)</f>
        <v>2.79</v>
      </c>
    </row>
    <row r="365" spans="1:8">
      <c r="A365" s="103" t="str">
        <f ca="1">VLOOKUP(B365,'Insumos e Serviços'!$A:$F,3,0)</f>
        <v>Insumo</v>
      </c>
      <c r="B365" s="77" t="s">
        <v>108</v>
      </c>
      <c r="C365" s="102" t="str">
        <f ca="1">VLOOKUP(B365,'Insumos e Serviços'!$A:$F,2,0)</f>
        <v>SINAPI</v>
      </c>
      <c r="D365" s="103" t="str">
        <f ca="1">VLOOKUP(B365,'Insumos e Serviços'!$A:$F,4,0)</f>
        <v>MASSA PLASTICA PARA MARMORE/GRANITO</v>
      </c>
      <c r="E365" s="102" t="str">
        <f ca="1">VLOOKUP(B365,'Insumos e Serviços'!$A:$F,5,0)</f>
        <v>KG</v>
      </c>
      <c r="F365" s="91">
        <v>0.2974</v>
      </c>
      <c r="G365" s="101">
        <f ca="1">VLOOKUP(B365,'Insumos e Serviços'!$A:$F,6,0)</f>
        <v>33.97</v>
      </c>
      <c r="H365" s="101">
        <f>TRUNC(F365*G365,2)</f>
        <v>10.1</v>
      </c>
    </row>
    <row r="366" spans="1:8" ht="22.5">
      <c r="A366" s="103" t="str">
        <f ca="1">VLOOKUP(B366,'Insumos e Serviços'!$A:$F,3,0)</f>
        <v>Insumo</v>
      </c>
      <c r="B366" s="77" t="s">
        <v>116</v>
      </c>
      <c r="C366" s="102" t="str">
        <f ca="1">VLOOKUP(B366,'Insumos e Serviços'!$A:$F,2,0)</f>
        <v>Próprio</v>
      </c>
      <c r="D366" s="103" t="str">
        <f ca="1">VLOOKUP(B366,'Insumos e Serviços'!$A:$F,4,0)</f>
        <v>Cuba de aço inox, DM 34x56x17 cm, linha Prime, mod. Retangular BL, ref. 94024206, fab. Tramontina</v>
      </c>
      <c r="E366" s="102" t="str">
        <f ca="1">VLOOKUP(B366,'Insumos e Serviços'!$A:$F,5,0)</f>
        <v>un</v>
      </c>
      <c r="F366" s="91">
        <v>1</v>
      </c>
      <c r="G366" s="101">
        <f ca="1">VLOOKUP(B366,'Insumos e Serviços'!$A:$F,6,0)</f>
        <v>448.33</v>
      </c>
      <c r="H366" s="101">
        <f>TRUNC(F366*G366,2)</f>
        <v>448.33</v>
      </c>
    </row>
    <row r="367" spans="1:8" ht="23.25" thickBot="1">
      <c r="A367" s="103" t="str">
        <f ca="1">VLOOKUP(B367,'Insumos e Serviços'!$A:$F,3,0)</f>
        <v>Insumo</v>
      </c>
      <c r="B367" s="77" t="s">
        <v>159</v>
      </c>
      <c r="C367" s="102" t="str">
        <f ca="1">VLOOKUP(B367,'Insumos e Serviços'!$A:$F,2,0)</f>
        <v>SINAPI</v>
      </c>
      <c r="D367" s="103" t="str">
        <f ca="1">VLOOKUP(B367,'Insumos e Serviços'!$A:$F,4,0)</f>
        <v>ABERTURA PARA ENCAIXE DE CUBA OU LAVATORIO EM BANCADA DE MARMORE/ GRANITO OU OUTRO TIPO DE PEDRA NATURAL</v>
      </c>
      <c r="E367" s="102" t="str">
        <f ca="1">VLOOKUP(B367,'Insumos e Serviços'!$A:$F,5,0)</f>
        <v>UN</v>
      </c>
      <c r="F367" s="91">
        <v>1</v>
      </c>
      <c r="G367" s="101">
        <f ca="1">VLOOKUP(B367,'Insumos e Serviços'!$A:$F,6,0)</f>
        <v>114.12</v>
      </c>
      <c r="H367" s="101">
        <f>TRUNC(F367*G367,2)</f>
        <v>114.12</v>
      </c>
    </row>
    <row r="368" spans="1:8" ht="12" thickTop="1">
      <c r="A368" s="79"/>
      <c r="B368" s="85"/>
      <c r="C368" s="85"/>
      <c r="D368" s="88"/>
      <c r="E368" s="85"/>
      <c r="F368" s="92"/>
      <c r="G368" s="94"/>
      <c r="H368" s="94"/>
    </row>
    <row r="369" spans="1:8" ht="22.5">
      <c r="A369" s="75" t="s">
        <v>1100</v>
      </c>
      <c r="B369" s="104" t="str">
        <f ca="1">VLOOKUP(A369,'Orçamento Sintético'!$A:$H,2,0)</f>
        <v xml:space="preserve"> MPDFT1630 </v>
      </c>
      <c r="C369" s="104" t="str">
        <f ca="1">VLOOKUP(A369,'Orçamento Sintético'!$A:$H,3,0)</f>
        <v>Próprio</v>
      </c>
      <c r="D369" s="105" t="str">
        <f ca="1">VLOOKUP(A369,'Orçamento Sintético'!$A:$H,4,0)</f>
        <v>Cópia da AGETOP CIVIL (081786) - Tampa hermética DN 150mm em aço inox, para caixa sifonada, incluindo anel de borracha</v>
      </c>
      <c r="E369" s="104" t="str">
        <f ca="1">VLOOKUP(A369,'Orçamento Sintético'!$A:$H,5,0)</f>
        <v>UN</v>
      </c>
      <c r="F369" s="90"/>
      <c r="G369" s="76"/>
      <c r="H369" s="76">
        <f>SUM(H370:H373)</f>
        <v>44.43</v>
      </c>
    </row>
    <row r="370" spans="1:8">
      <c r="A370" s="103" t="str">
        <f ca="1">VLOOKUP(B370,'Insumos e Serviços'!$A:$F,3,0)</f>
        <v>Composição</v>
      </c>
      <c r="B370" s="77" t="s">
        <v>806</v>
      </c>
      <c r="C370" s="102" t="str">
        <f ca="1">VLOOKUP(B370,'Insumos e Serviços'!$A:$F,2,0)</f>
        <v>SINAPI</v>
      </c>
      <c r="D370" s="103" t="str">
        <f ca="1">VLOOKUP(B370,'Insumos e Serviços'!$A:$F,4,0)</f>
        <v>ENCANADOR OU BOMBEIRO HIDRÁULICO COM ENCARGOS COMPLEMENTARES</v>
      </c>
      <c r="E370" s="102" t="str">
        <f ca="1">VLOOKUP(B370,'Insumos e Serviços'!$A:$F,5,0)</f>
        <v>H</v>
      </c>
      <c r="F370" s="91">
        <v>0.08</v>
      </c>
      <c r="G370" s="101">
        <f ca="1">VLOOKUP(B370,'Insumos e Serviços'!$A:$F,6,0)</f>
        <v>24.48</v>
      </c>
      <c r="H370" s="101">
        <f>TRUNC(F370*G370,2)</f>
        <v>1.95</v>
      </c>
    </row>
    <row r="371" spans="1:8">
      <c r="A371" s="103" t="str">
        <f ca="1">VLOOKUP(B371,'Insumos e Serviços'!$A:$F,3,0)</f>
        <v>Composição</v>
      </c>
      <c r="B371" s="77" t="s">
        <v>804</v>
      </c>
      <c r="C371" s="102" t="str">
        <f ca="1">VLOOKUP(B371,'Insumos e Serviços'!$A:$F,2,0)</f>
        <v>SINAPI</v>
      </c>
      <c r="D371" s="103" t="str">
        <f ca="1">VLOOKUP(B371,'Insumos e Serviços'!$A:$F,4,0)</f>
        <v>AUXILIAR DE ENCANADOR OU BOMBEIRO HIDRÁULICO COM ENCARGOS COMPLEMENTARES</v>
      </c>
      <c r="E371" s="102" t="str">
        <f ca="1">VLOOKUP(B371,'Insumos e Serviços'!$A:$F,5,0)</f>
        <v>H</v>
      </c>
      <c r="F371" s="91">
        <v>0.08</v>
      </c>
      <c r="G371" s="101">
        <f ca="1">VLOOKUP(B371,'Insumos e Serviços'!$A:$F,6,0)</f>
        <v>19.309999999999999</v>
      </c>
      <c r="H371" s="101">
        <f>TRUNC(F371*G371,2)</f>
        <v>1.54</v>
      </c>
    </row>
    <row r="372" spans="1:8">
      <c r="A372" s="103" t="str">
        <f ca="1">VLOOKUP(B372,'Insumos e Serviços'!$A:$F,3,0)</f>
        <v>Insumo</v>
      </c>
      <c r="B372" s="77" t="s">
        <v>155</v>
      </c>
      <c r="C372" s="102" t="str">
        <f ca="1">VLOOKUP(B372,'Insumos e Serviços'!$A:$F,2,0)</f>
        <v>Próprio</v>
      </c>
      <c r="D372" s="103" t="str">
        <f ca="1">VLOOKUP(B372,'Insumos e Serviços'!$A:$F,4,0)</f>
        <v>Tampa hermética em aço inox, DN 150mm, para fechamento de caixa sifonada</v>
      </c>
      <c r="E372" s="102" t="str">
        <f ca="1">VLOOKUP(B372,'Insumos e Serviços'!$A:$F,5,0)</f>
        <v>un</v>
      </c>
      <c r="F372" s="91">
        <v>1</v>
      </c>
      <c r="G372" s="101">
        <f ca="1">VLOOKUP(B372,'Insumos e Serviços'!$A:$F,6,0)</f>
        <v>26.37</v>
      </c>
      <c r="H372" s="101">
        <f>TRUNC(F372*G372,2)</f>
        <v>26.37</v>
      </c>
    </row>
    <row r="373" spans="1:8" ht="12" thickBot="1">
      <c r="A373" s="103" t="str">
        <f ca="1">VLOOKUP(B373,'Insumos e Serviços'!$A:$F,3,0)</f>
        <v>Insumo</v>
      </c>
      <c r="B373" s="77" t="s">
        <v>174</v>
      </c>
      <c r="C373" s="102" t="str">
        <f ca="1">VLOOKUP(B373,'Insumos e Serviços'!$A:$F,2,0)</f>
        <v>SINAPI</v>
      </c>
      <c r="D373" s="103" t="str">
        <f ca="1">VLOOKUP(B373,'Insumos e Serviços'!$A:$F,4,0)</f>
        <v>ANEL BORRACHA, DN 150 MM, PARA TUBO SERIE REFORCADA ESGOTO PREDIAL</v>
      </c>
      <c r="E373" s="102" t="str">
        <f ca="1">VLOOKUP(B373,'Insumos e Serviços'!$A:$F,5,0)</f>
        <v>UN</v>
      </c>
      <c r="F373" s="91">
        <v>1</v>
      </c>
      <c r="G373" s="101">
        <f ca="1">VLOOKUP(B373,'Insumos e Serviços'!$A:$F,6,0)</f>
        <v>14.57</v>
      </c>
      <c r="H373" s="101">
        <f>TRUNC(F373*G373,2)</f>
        <v>14.57</v>
      </c>
    </row>
    <row r="374" spans="1:8" ht="12" thickTop="1">
      <c r="A374" s="79"/>
      <c r="B374" s="85"/>
      <c r="C374" s="85"/>
      <c r="D374" s="88"/>
      <c r="E374" s="85"/>
      <c r="F374" s="92"/>
      <c r="G374" s="94"/>
      <c r="H374" s="94"/>
    </row>
    <row r="375" spans="1:8">
      <c r="A375" s="131" t="s">
        <v>1103</v>
      </c>
      <c r="B375" s="132"/>
      <c r="C375" s="132"/>
      <c r="D375" s="131" t="s">
        <v>1104</v>
      </c>
      <c r="E375" s="132"/>
      <c r="F375" s="133"/>
      <c r="G375" s="131"/>
      <c r="H375" s="134"/>
    </row>
    <row r="376" spans="1:8" ht="22.5">
      <c r="A376" s="75" t="s">
        <v>1105</v>
      </c>
      <c r="B376" s="104" t="str">
        <f ca="1">VLOOKUP(A376,'Orçamento Sintético'!$A:$H,2,0)</f>
        <v xml:space="preserve"> MPDFT0912 </v>
      </c>
      <c r="C376" s="104" t="str">
        <f ca="1">VLOOKUP(A376,'Orçamento Sintético'!$A:$H,3,0)</f>
        <v>Próprio</v>
      </c>
      <c r="D376" s="105" t="str">
        <f ca="1">VLOOKUP(A376,'Orçamento Sintético'!$A:$H,4,0)</f>
        <v>Copia da SBC (190085) - Cabide para divisória, em inox escovado, linha Alcoplac Normatizado, Fab. Neocom</v>
      </c>
      <c r="E376" s="104" t="str">
        <f ca="1">VLOOKUP(A376,'Orçamento Sintético'!$A:$H,5,0)</f>
        <v>UN</v>
      </c>
      <c r="F376" s="90"/>
      <c r="G376" s="76"/>
      <c r="H376" s="76">
        <f>SUM(H377:H378)</f>
        <v>275.98</v>
      </c>
    </row>
    <row r="377" spans="1:8">
      <c r="A377" s="103" t="str">
        <f ca="1">VLOOKUP(B377,'Insumos e Serviços'!$A:$F,3,0)</f>
        <v>Composição</v>
      </c>
      <c r="B377" s="77" t="s">
        <v>802</v>
      </c>
      <c r="C377" s="102" t="str">
        <f ca="1">VLOOKUP(B377,'Insumos e Serviços'!$A:$F,2,0)</f>
        <v>SINAPI</v>
      </c>
      <c r="D377" s="103" t="str">
        <f ca="1">VLOOKUP(B377,'Insumos e Serviços'!$A:$F,4,0)</f>
        <v>SERVENTE COM ENCARGOS COMPLEMENTARES</v>
      </c>
      <c r="E377" s="102" t="str">
        <f ca="1">VLOOKUP(B377,'Insumos e Serviços'!$A:$F,5,0)</f>
        <v>H</v>
      </c>
      <c r="F377" s="91">
        <v>0.439</v>
      </c>
      <c r="G377" s="101">
        <f ca="1">VLOOKUP(B377,'Insumos e Serviços'!$A:$F,6,0)</f>
        <v>18.649999999999999</v>
      </c>
      <c r="H377" s="101">
        <f>TRUNC(F377*G377,2)</f>
        <v>8.18</v>
      </c>
    </row>
    <row r="378" spans="1:8" ht="12" thickBot="1">
      <c r="A378" s="103" t="str">
        <f ca="1">VLOOKUP(B378,'Insumos e Serviços'!$A:$F,3,0)</f>
        <v>Insumo</v>
      </c>
      <c r="B378" s="77" t="s">
        <v>21</v>
      </c>
      <c r="C378" s="102" t="str">
        <f ca="1">VLOOKUP(B378,'Insumos e Serviços'!$A:$F,2,0)</f>
        <v>Próprio</v>
      </c>
      <c r="D378" s="103" t="str">
        <f ca="1">VLOOKUP(B378,'Insumos e Serviços'!$A:$F,4,0)</f>
        <v>Cabide para divisória, em inox escovado, linha Alcoplac Normatizado, Fab. Neocom</v>
      </c>
      <c r="E378" s="102" t="str">
        <f ca="1">VLOOKUP(B378,'Insumos e Serviços'!$A:$F,5,0)</f>
        <v>un</v>
      </c>
      <c r="F378" s="91">
        <v>1</v>
      </c>
      <c r="G378" s="101">
        <f ca="1">VLOOKUP(B378,'Insumos e Serviços'!$A:$F,6,0)</f>
        <v>267.8</v>
      </c>
      <c r="H378" s="101">
        <f>TRUNC(F378*G378,2)</f>
        <v>267.8</v>
      </c>
    </row>
    <row r="379" spans="1:8" ht="12" thickTop="1">
      <c r="A379" s="79"/>
      <c r="B379" s="85"/>
      <c r="C379" s="85"/>
      <c r="D379" s="88"/>
      <c r="E379" s="85"/>
      <c r="F379" s="92"/>
      <c r="G379" s="94"/>
      <c r="H379" s="94"/>
    </row>
    <row r="380" spans="1:8" ht="22.5">
      <c r="A380" s="75" t="s">
        <v>1108</v>
      </c>
      <c r="B380" s="104" t="str">
        <f ca="1">VLOOKUP(A380,'Orçamento Sintético'!$A:$H,2,0)</f>
        <v xml:space="preserve"> MPDFT0874 </v>
      </c>
      <c r="C380" s="104" t="str">
        <f ca="1">VLOOKUP(A380,'Orçamento Sintético'!$A:$H,3,0)</f>
        <v>Próprio</v>
      </c>
      <c r="D380" s="105" t="str">
        <f ca="1">VLOOKUP(A380,'Orçamento Sintético'!$A:$H,4,0)</f>
        <v>Cópia da SBC (062048) - Campainha de sinalização de emergência com acionador e sinaleira de porta para PCD - GRA branco.</v>
      </c>
      <c r="E380" s="104" t="str">
        <f ca="1">VLOOKUP(A380,'Orçamento Sintético'!$A:$H,5,0)</f>
        <v>un</v>
      </c>
      <c r="F380" s="90"/>
      <c r="G380" s="76"/>
      <c r="H380" s="76">
        <f>SUM(H381:H383)</f>
        <v>1163.8500000000001</v>
      </c>
    </row>
    <row r="381" spans="1:8">
      <c r="A381" s="103" t="str">
        <f ca="1">VLOOKUP(B381,'Insumos e Serviços'!$A:$F,3,0)</f>
        <v>Composição</v>
      </c>
      <c r="B381" s="77" t="s">
        <v>850</v>
      </c>
      <c r="C381" s="102" t="str">
        <f ca="1">VLOOKUP(B381,'Insumos e Serviços'!$A:$F,2,0)</f>
        <v>SINAPI</v>
      </c>
      <c r="D381" s="103" t="str">
        <f ca="1">VLOOKUP(B381,'Insumos e Serviços'!$A:$F,4,0)</f>
        <v>AUXILIAR DE ELETRICISTA COM ENCARGOS COMPLEMENTARES</v>
      </c>
      <c r="E381" s="102" t="str">
        <f ca="1">VLOOKUP(B381,'Insumos e Serviços'!$A:$F,5,0)</f>
        <v>H</v>
      </c>
      <c r="F381" s="91">
        <v>0.66</v>
      </c>
      <c r="G381" s="101">
        <f ca="1">VLOOKUP(B381,'Insumos e Serviços'!$A:$F,6,0)</f>
        <v>19.649999999999999</v>
      </c>
      <c r="H381" s="101">
        <f>TRUNC(F381*G381,2)</f>
        <v>12.96</v>
      </c>
    </row>
    <row r="382" spans="1:8">
      <c r="A382" s="103" t="str">
        <f ca="1">VLOOKUP(B382,'Insumos e Serviços'!$A:$F,3,0)</f>
        <v>Composição</v>
      </c>
      <c r="B382" s="77" t="s">
        <v>819</v>
      </c>
      <c r="C382" s="102" t="str">
        <f ca="1">VLOOKUP(B382,'Insumos e Serviços'!$A:$F,2,0)</f>
        <v>SINAPI</v>
      </c>
      <c r="D382" s="103" t="str">
        <f ca="1">VLOOKUP(B382,'Insumos e Serviços'!$A:$F,4,0)</f>
        <v>ELETRICISTA COM ENCARGOS COMPLEMENTARES</v>
      </c>
      <c r="E382" s="102" t="str">
        <f ca="1">VLOOKUP(B382,'Insumos e Serviços'!$A:$F,5,0)</f>
        <v>H</v>
      </c>
      <c r="F382" s="91">
        <v>0.66</v>
      </c>
      <c r="G382" s="101">
        <f ca="1">VLOOKUP(B382,'Insumos e Serviços'!$A:$F,6,0)</f>
        <v>25.34</v>
      </c>
      <c r="H382" s="101">
        <f>TRUNC(F382*G382,2)</f>
        <v>16.72</v>
      </c>
    </row>
    <row r="383" spans="1:8" ht="23.25" thickBot="1">
      <c r="A383" s="103" t="str">
        <f ca="1">VLOOKUP(B383,'Insumos e Serviços'!$A:$F,3,0)</f>
        <v>Insumo</v>
      </c>
      <c r="B383" s="77" t="s">
        <v>38</v>
      </c>
      <c r="C383" s="102" t="str">
        <f ca="1">VLOOKUP(B383,'Insumos e Serviços'!$A:$F,2,0)</f>
        <v>Próprio</v>
      </c>
      <c r="D383" s="103" t="str">
        <f ca="1">VLOOKUP(B383,'Insumos e Serviços'!$A:$F,4,0)</f>
        <v>Campainha de sinalização de emergência com acionador e sinaleira de porta para PCD - GRA branco.</v>
      </c>
      <c r="E383" s="102" t="str">
        <f ca="1">VLOOKUP(B383,'Insumos e Serviços'!$A:$F,5,0)</f>
        <v>un</v>
      </c>
      <c r="F383" s="91">
        <v>1</v>
      </c>
      <c r="G383" s="101">
        <f ca="1">VLOOKUP(B383,'Insumos e Serviços'!$A:$F,6,0)</f>
        <v>1134.17</v>
      </c>
      <c r="H383" s="101">
        <f>TRUNC(F383*G383,2)</f>
        <v>1134.17</v>
      </c>
    </row>
    <row r="384" spans="1:8" ht="12" thickTop="1">
      <c r="A384" s="79"/>
      <c r="B384" s="85"/>
      <c r="C384" s="85"/>
      <c r="D384" s="88"/>
      <c r="E384" s="85"/>
      <c r="F384" s="92"/>
      <c r="G384" s="94"/>
      <c r="H384" s="94"/>
    </row>
    <row r="385" spans="1:8">
      <c r="A385" s="131" t="s">
        <v>1111</v>
      </c>
      <c r="B385" s="132"/>
      <c r="C385" s="132"/>
      <c r="D385" s="131" t="s">
        <v>1112</v>
      </c>
      <c r="E385" s="132"/>
      <c r="F385" s="133"/>
      <c r="G385" s="131"/>
      <c r="H385" s="134"/>
    </row>
    <row r="386" spans="1:8" ht="22.5">
      <c r="A386" s="75" t="s">
        <v>1113</v>
      </c>
      <c r="B386" s="104" t="str">
        <f ca="1">VLOOKUP(A386,'Orçamento Sintético'!$A:$H,2,0)</f>
        <v xml:space="preserve"> MPDFT0908 </v>
      </c>
      <c r="C386" s="104" t="str">
        <f ca="1">VLOOKUP(A386,'Orçamento Sintético'!$A:$H,3,0)</f>
        <v>Próprio</v>
      </c>
      <c r="D386" s="105" t="str">
        <f ca="1">VLOOKUP(A386,'Orçamento Sintético'!$A:$H,4,0)</f>
        <v>Copia da SINAPI (86895) - Bancada para lavatório em granito Branco Itaúnas, largura 0,30m, com saia e rodabanca, inclusive mão francesa</v>
      </c>
      <c r="E386" s="104" t="str">
        <f ca="1">VLOOKUP(A386,'Orçamento Sintético'!$A:$H,5,0)</f>
        <v>m</v>
      </c>
      <c r="F386" s="90"/>
      <c r="G386" s="76"/>
      <c r="H386" s="76">
        <f>SUM(H387:H395)</f>
        <v>430.59999999999997</v>
      </c>
    </row>
    <row r="387" spans="1:8">
      <c r="A387" s="103" t="str">
        <f ca="1">VLOOKUP(B387,'Insumos e Serviços'!$A:$F,3,0)</f>
        <v>Composição</v>
      </c>
      <c r="B387" s="77" t="s">
        <v>836</v>
      </c>
      <c r="C387" s="102" t="str">
        <f ca="1">VLOOKUP(B387,'Insumos e Serviços'!$A:$F,2,0)</f>
        <v>SINAPI</v>
      </c>
      <c r="D387" s="103" t="str">
        <f ca="1">VLOOKUP(B387,'Insumos e Serviços'!$A:$F,4,0)</f>
        <v>MARMORISTA/GRANITEIRO COM ENCARGOS COMPLEMENTARES</v>
      </c>
      <c r="E387" s="102" t="str">
        <f ca="1">VLOOKUP(B387,'Insumos e Serviços'!$A:$F,5,0)</f>
        <v>H</v>
      </c>
      <c r="F387" s="91">
        <v>1.9209000000000001</v>
      </c>
      <c r="G387" s="101">
        <f ca="1">VLOOKUP(B387,'Insumos e Serviços'!$A:$F,6,0)</f>
        <v>25</v>
      </c>
      <c r="H387" s="101">
        <f>TRUNC(F387*G387,2)</f>
        <v>48.02</v>
      </c>
    </row>
    <row r="388" spans="1:8">
      <c r="A388" s="103" t="str">
        <f ca="1">VLOOKUP(B388,'Insumos e Serviços'!$A:$F,3,0)</f>
        <v>Composição</v>
      </c>
      <c r="B388" s="77" t="s">
        <v>802</v>
      </c>
      <c r="C388" s="102" t="str">
        <f ca="1">VLOOKUP(B388,'Insumos e Serviços'!$A:$F,2,0)</f>
        <v>SINAPI</v>
      </c>
      <c r="D388" s="103" t="str">
        <f ca="1">VLOOKUP(B388,'Insumos e Serviços'!$A:$F,4,0)</f>
        <v>SERVENTE COM ENCARGOS COMPLEMENTARES</v>
      </c>
      <c r="E388" s="102" t="str">
        <f ca="1">VLOOKUP(B388,'Insumos e Serviços'!$A:$F,5,0)</f>
        <v>H</v>
      </c>
      <c r="F388" s="91">
        <v>0.98109999999999997</v>
      </c>
      <c r="G388" s="101">
        <f ca="1">VLOOKUP(B388,'Insumos e Serviços'!$A:$F,6,0)</f>
        <v>18.649999999999999</v>
      </c>
      <c r="H388" s="101">
        <f t="shared" ref="H388:H395" si="12">TRUNC(F388*G388,2)</f>
        <v>18.29</v>
      </c>
    </row>
    <row r="389" spans="1:8">
      <c r="A389" s="103" t="str">
        <f ca="1">VLOOKUP(B389,'Insumos e Serviços'!$A:$F,3,0)</f>
        <v>Composição</v>
      </c>
      <c r="B389" s="77" t="s">
        <v>834</v>
      </c>
      <c r="C389" s="102" t="str">
        <f ca="1">VLOOKUP(B389,'Insumos e Serviços'!$A:$F,2,0)</f>
        <v>SINAPI</v>
      </c>
      <c r="D389" s="103" t="str">
        <f ca="1">VLOOKUP(B389,'Insumos e Serviços'!$A:$F,4,0)</f>
        <v>IMPERMEABILIZADOR COM ENCARGOS COMPLEMENTARES</v>
      </c>
      <c r="E389" s="102" t="str">
        <f ca="1">VLOOKUP(B389,'Insumos e Serviços'!$A:$F,5,0)</f>
        <v>H</v>
      </c>
      <c r="F389" s="91">
        <v>4.4499999999999998E-2</v>
      </c>
      <c r="G389" s="101">
        <f ca="1">VLOOKUP(B389,'Insumos e Serviços'!$A:$F,6,0)</f>
        <v>25.09</v>
      </c>
      <c r="H389" s="101">
        <f t="shared" si="12"/>
        <v>1.1100000000000001</v>
      </c>
    </row>
    <row r="390" spans="1:8">
      <c r="A390" s="103" t="str">
        <f ca="1">VLOOKUP(B390,'Insumos e Serviços'!$A:$F,3,0)</f>
        <v>Insumo</v>
      </c>
      <c r="B390" s="77" t="s">
        <v>108</v>
      </c>
      <c r="C390" s="102" t="str">
        <f ca="1">VLOOKUP(B390,'Insumos e Serviços'!$A:$F,2,0)</f>
        <v>SINAPI</v>
      </c>
      <c r="D390" s="103" t="str">
        <f ca="1">VLOOKUP(B390,'Insumos e Serviços'!$A:$F,4,0)</f>
        <v>MASSA PLASTICA PARA MARMORE/GRANITO</v>
      </c>
      <c r="E390" s="102" t="str">
        <f ca="1">VLOOKUP(B390,'Insumos e Serviços'!$A:$F,5,0)</f>
        <v>KG</v>
      </c>
      <c r="F390" s="91">
        <v>0.44490000000000002</v>
      </c>
      <c r="G390" s="101">
        <f ca="1">VLOOKUP(B390,'Insumos e Serviços'!$A:$F,6,0)</f>
        <v>33.97</v>
      </c>
      <c r="H390" s="101">
        <f t="shared" si="12"/>
        <v>15.11</v>
      </c>
    </row>
    <row r="391" spans="1:8" ht="22.5">
      <c r="A391" s="103" t="str">
        <f ca="1">VLOOKUP(B391,'Insumos e Serviços'!$A:$F,3,0)</f>
        <v>Insumo</v>
      </c>
      <c r="B391" s="77" t="s">
        <v>847</v>
      </c>
      <c r="C391" s="102" t="str">
        <f ca="1">VLOOKUP(B391,'Insumos e Serviços'!$A:$F,2,0)</f>
        <v>SINAPI</v>
      </c>
      <c r="D391" s="103" t="str">
        <f ca="1">VLOOKUP(B391,'Insumos e Serviços'!$A:$F,4,0)</f>
        <v>BUCHA DE NYLON SEM ABA S10, COM PARAFUSO DE 6,10 X 65 MM EM ACO ZINCADO COM ROSCA SOBERBA, CABECA CHATA E FENDA PHILLIPS</v>
      </c>
      <c r="E391" s="102" t="str">
        <f ca="1">VLOOKUP(B391,'Insumos e Serviços'!$A:$F,5,0)</f>
        <v>UN</v>
      </c>
      <c r="F391" s="91">
        <v>6</v>
      </c>
      <c r="G391" s="101">
        <f ca="1">VLOOKUP(B391,'Insumos e Serviços'!$A:$F,6,0)</f>
        <v>1.1000000000000001</v>
      </c>
      <c r="H391" s="101">
        <f t="shared" si="12"/>
        <v>6.6</v>
      </c>
    </row>
    <row r="392" spans="1:8" ht="22.5">
      <c r="A392" s="103" t="str">
        <f ca="1">VLOOKUP(B392,'Insumos e Serviços'!$A:$F,3,0)</f>
        <v>Insumo</v>
      </c>
      <c r="B392" s="77" t="s">
        <v>63</v>
      </c>
      <c r="C392" s="102" t="str">
        <f ca="1">VLOOKUP(B392,'Insumos e Serviços'!$A:$F,2,0)</f>
        <v>SINAPI</v>
      </c>
      <c r="D392" s="103" t="str">
        <f ca="1">VLOOKUP(B392,'Insumos e Serviços'!$A:$F,4,0)</f>
        <v>GRANITO PARA BANCADA, POLIDO, TIPO ANDORINHA/ QUARTZ/ CASTELO/ CORUMBA OU OUTROS EQUIVALENTES DA REGIAO, E=  *2,5* CM</v>
      </c>
      <c r="E392" s="102" t="str">
        <f ca="1">VLOOKUP(B392,'Insumos e Serviços'!$A:$F,5,0)</f>
        <v>m²</v>
      </c>
      <c r="F392" s="91">
        <v>0.55649999999999999</v>
      </c>
      <c r="G392" s="101">
        <f ca="1">VLOOKUP(B392,'Insumos e Serviços'!$A:$F,6,0)</f>
        <v>484.52</v>
      </c>
      <c r="H392" s="101">
        <f t="shared" si="12"/>
        <v>269.63</v>
      </c>
    </row>
    <row r="393" spans="1:8">
      <c r="A393" s="103" t="str">
        <f ca="1">VLOOKUP(B393,'Insumos e Serviços'!$A:$F,3,0)</f>
        <v>Insumo</v>
      </c>
      <c r="B393" s="77" t="s">
        <v>136</v>
      </c>
      <c r="C393" s="102" t="str">
        <f ca="1">VLOOKUP(B393,'Insumos e Serviços'!$A:$F,2,0)</f>
        <v>SINAPI</v>
      </c>
      <c r="D393" s="103" t="str">
        <f ca="1">VLOOKUP(B393,'Insumos e Serviços'!$A:$F,4,0)</f>
        <v>REJUNTE EPOXI, QUALQUER COR</v>
      </c>
      <c r="E393" s="102" t="str">
        <f ca="1">VLOOKUP(B393,'Insumos e Serviços'!$A:$F,5,0)</f>
        <v>KG</v>
      </c>
      <c r="F393" s="91">
        <v>1.83E-2</v>
      </c>
      <c r="G393" s="101">
        <f ca="1">VLOOKUP(B393,'Insumos e Serviços'!$A:$F,6,0)</f>
        <v>68.02</v>
      </c>
      <c r="H393" s="101">
        <f t="shared" si="12"/>
        <v>1.24</v>
      </c>
    </row>
    <row r="394" spans="1:8" ht="22.5">
      <c r="A394" s="103" t="str">
        <f ca="1">VLOOKUP(B394,'Insumos e Serviços'!$A:$F,3,0)</f>
        <v>Insumo</v>
      </c>
      <c r="B394" s="77" t="s">
        <v>81</v>
      </c>
      <c r="C394" s="102" t="str">
        <f ca="1">VLOOKUP(B394,'Insumos e Serviços'!$A:$F,2,0)</f>
        <v>SINAPI</v>
      </c>
      <c r="D394" s="103" t="str">
        <f ca="1">VLOOKUP(B394,'Insumos e Serviços'!$A:$F,4,0)</f>
        <v>SUPORTE MAO-FRANCESA EM ACO, ABAS IGUAIS 30 CM, CAPACIDADE MINIMA 60 KG, BRANCO</v>
      </c>
      <c r="E394" s="102" t="str">
        <f ca="1">VLOOKUP(B394,'Insumos e Serviços'!$A:$F,5,0)</f>
        <v>UN</v>
      </c>
      <c r="F394" s="91">
        <v>2</v>
      </c>
      <c r="G394" s="101">
        <f ca="1">VLOOKUP(B394,'Insumos e Serviços'!$A:$F,6,0)</f>
        <v>22.76</v>
      </c>
      <c r="H394" s="101">
        <f t="shared" si="12"/>
        <v>45.52</v>
      </c>
    </row>
    <row r="395" spans="1:8" ht="23.25" thickBot="1">
      <c r="A395" s="103" t="str">
        <f ca="1">VLOOKUP(B395,'Insumos e Serviços'!$A:$F,3,0)</f>
        <v>Insumo</v>
      </c>
      <c r="B395" s="77" t="s">
        <v>840</v>
      </c>
      <c r="C395" s="102" t="str">
        <f ca="1">VLOOKUP(B395,'Insumos e Serviços'!$A:$F,2,0)</f>
        <v>Próprio</v>
      </c>
      <c r="D395" s="103" t="str">
        <f ca="1">VLOOKUP(B395,'Insumos e Serviços'!$A:$F,4,0)</f>
        <v>Impermeabilizante hidrofugante com efeito natural que não altera a cor da superfície, adequado para aplicação em granito, ref. Bellinzoni Proteção Contra Manchas</v>
      </c>
      <c r="E395" s="102" t="str">
        <f ca="1">VLOOKUP(B395,'Insumos e Serviços'!$A:$F,5,0)</f>
        <v>l</v>
      </c>
      <c r="F395" s="91">
        <v>0.22259999999999999</v>
      </c>
      <c r="G395" s="101">
        <f ca="1">VLOOKUP(B395,'Insumos e Serviços'!$A:$F,6,0)</f>
        <v>112.69</v>
      </c>
      <c r="H395" s="101">
        <f t="shared" si="12"/>
        <v>25.08</v>
      </c>
    </row>
    <row r="396" spans="1:8" ht="12" thickTop="1">
      <c r="A396" s="79"/>
      <c r="B396" s="85"/>
      <c r="C396" s="85"/>
      <c r="D396" s="88"/>
      <c r="E396" s="85"/>
      <c r="F396" s="92"/>
      <c r="G396" s="94"/>
      <c r="H396" s="94"/>
    </row>
    <row r="397" spans="1:8" ht="33.75">
      <c r="A397" s="75" t="s">
        <v>1116</v>
      </c>
      <c r="B397" s="104" t="str">
        <f ca="1">VLOOKUP(A397,'Orçamento Sintético'!$A:$H,2,0)</f>
        <v xml:space="preserve"> MPDFT1610 </v>
      </c>
      <c r="C397" s="104" t="str">
        <f ca="1">VLOOKUP(A397,'Orçamento Sintético'!$A:$H,3,0)</f>
        <v>Próprio</v>
      </c>
      <c r="D397" s="105" t="str">
        <f ca="1">VLOOKUP(A397,'Orçamento Sintético'!$A:$H,4,0)</f>
        <v>Copia da SINAPI (86895) - Mão de obra para instalação de bancada para lavatório em granito, largura 0,30m, com saia e rodabanca, inclusive massas e impermeabilização</v>
      </c>
      <c r="E397" s="104" t="str">
        <f ca="1">VLOOKUP(A397,'Orçamento Sintético'!$A:$H,5,0)</f>
        <v>m</v>
      </c>
      <c r="F397" s="90"/>
      <c r="G397" s="76"/>
      <c r="H397" s="76">
        <f>SUM(H398:H403)</f>
        <v>79.56</v>
      </c>
    </row>
    <row r="398" spans="1:8">
      <c r="A398" s="103" t="str">
        <f ca="1">VLOOKUP(B398,'Insumos e Serviços'!$A:$F,3,0)</f>
        <v>Composição</v>
      </c>
      <c r="B398" s="77" t="s">
        <v>836</v>
      </c>
      <c r="C398" s="102" t="str">
        <f ca="1">VLOOKUP(B398,'Insumos e Serviços'!$A:$F,2,0)</f>
        <v>SINAPI</v>
      </c>
      <c r="D398" s="103" t="str">
        <f ca="1">VLOOKUP(B398,'Insumos e Serviços'!$A:$F,4,0)</f>
        <v>MARMORISTA/GRANITEIRO COM ENCARGOS COMPLEMENTARES</v>
      </c>
      <c r="E398" s="102" t="str">
        <f ca="1">VLOOKUP(B398,'Insumos e Serviços'!$A:$F,5,0)</f>
        <v>H</v>
      </c>
      <c r="F398" s="91">
        <v>0.97230000000000005</v>
      </c>
      <c r="G398" s="101">
        <f ca="1">VLOOKUP(B398,'Insumos e Serviços'!$A:$F,6,0)</f>
        <v>25</v>
      </c>
      <c r="H398" s="101">
        <f t="shared" ref="H398:H403" si="13">TRUNC(F398*G398,2)</f>
        <v>24.3</v>
      </c>
    </row>
    <row r="399" spans="1:8">
      <c r="A399" s="103" t="str">
        <f ca="1">VLOOKUP(B399,'Insumos e Serviços'!$A:$F,3,0)</f>
        <v>Composição</v>
      </c>
      <c r="B399" s="77" t="s">
        <v>802</v>
      </c>
      <c r="C399" s="102" t="str">
        <f ca="1">VLOOKUP(B399,'Insumos e Serviços'!$A:$F,2,0)</f>
        <v>SINAPI</v>
      </c>
      <c r="D399" s="103" t="str">
        <f ca="1">VLOOKUP(B399,'Insumos e Serviços'!$A:$F,4,0)</f>
        <v>SERVENTE COM ENCARGOS COMPLEMENTARES</v>
      </c>
      <c r="E399" s="102" t="str">
        <f ca="1">VLOOKUP(B399,'Insumos e Serviços'!$A:$F,5,0)</f>
        <v>H</v>
      </c>
      <c r="F399" s="91">
        <v>0.68230000000000002</v>
      </c>
      <c r="G399" s="101">
        <f ca="1">VLOOKUP(B399,'Insumos e Serviços'!$A:$F,6,0)</f>
        <v>18.649999999999999</v>
      </c>
      <c r="H399" s="101">
        <f t="shared" si="13"/>
        <v>12.72</v>
      </c>
    </row>
    <row r="400" spans="1:8">
      <c r="A400" s="103" t="str">
        <f ca="1">VLOOKUP(B400,'Insumos e Serviços'!$A:$F,3,0)</f>
        <v>Composição</v>
      </c>
      <c r="B400" s="77" t="s">
        <v>834</v>
      </c>
      <c r="C400" s="102" t="str">
        <f ca="1">VLOOKUP(B400,'Insumos e Serviços'!$A:$F,2,0)</f>
        <v>SINAPI</v>
      </c>
      <c r="D400" s="103" t="str">
        <f ca="1">VLOOKUP(B400,'Insumos e Serviços'!$A:$F,4,0)</f>
        <v>IMPERMEABILIZADOR COM ENCARGOS COMPLEMENTARES</v>
      </c>
      <c r="E400" s="102" t="str">
        <f ca="1">VLOOKUP(B400,'Insumos e Serviços'!$A:$F,5,0)</f>
        <v>H</v>
      </c>
      <c r="F400" s="91">
        <v>4.4499999999999998E-2</v>
      </c>
      <c r="G400" s="101">
        <f ca="1">VLOOKUP(B400,'Insumos e Serviços'!$A:$F,6,0)</f>
        <v>25.09</v>
      </c>
      <c r="H400" s="101">
        <f t="shared" si="13"/>
        <v>1.1100000000000001</v>
      </c>
    </row>
    <row r="401" spans="1:8">
      <c r="A401" s="103" t="str">
        <f ca="1">VLOOKUP(B401,'Insumos e Serviços'!$A:$F,3,0)</f>
        <v>Insumo</v>
      </c>
      <c r="B401" s="77" t="s">
        <v>108</v>
      </c>
      <c r="C401" s="102" t="str">
        <f ca="1">VLOOKUP(B401,'Insumos e Serviços'!$A:$F,2,0)</f>
        <v>SINAPI</v>
      </c>
      <c r="D401" s="103" t="str">
        <f ca="1">VLOOKUP(B401,'Insumos e Serviços'!$A:$F,4,0)</f>
        <v>MASSA PLASTICA PARA MARMORE/GRANITO</v>
      </c>
      <c r="E401" s="102" t="str">
        <f ca="1">VLOOKUP(B401,'Insumos e Serviços'!$A:$F,5,0)</f>
        <v>KG</v>
      </c>
      <c r="F401" s="91">
        <v>0.44490000000000002</v>
      </c>
      <c r="G401" s="101">
        <f ca="1">VLOOKUP(B401,'Insumos e Serviços'!$A:$F,6,0)</f>
        <v>33.97</v>
      </c>
      <c r="H401" s="101">
        <f t="shared" si="13"/>
        <v>15.11</v>
      </c>
    </row>
    <row r="402" spans="1:8">
      <c r="A402" s="103" t="str">
        <f ca="1">VLOOKUP(B402,'Insumos e Serviços'!$A:$F,3,0)</f>
        <v>Insumo</v>
      </c>
      <c r="B402" s="77" t="s">
        <v>136</v>
      </c>
      <c r="C402" s="102" t="str">
        <f ca="1">VLOOKUP(B402,'Insumos e Serviços'!$A:$F,2,0)</f>
        <v>SINAPI</v>
      </c>
      <c r="D402" s="103" t="str">
        <f ca="1">VLOOKUP(B402,'Insumos e Serviços'!$A:$F,4,0)</f>
        <v>REJUNTE EPOXI, QUALQUER COR</v>
      </c>
      <c r="E402" s="102" t="str">
        <f ca="1">VLOOKUP(B402,'Insumos e Serviços'!$A:$F,5,0)</f>
        <v>KG</v>
      </c>
      <c r="F402" s="91">
        <v>1.83E-2</v>
      </c>
      <c r="G402" s="101">
        <f ca="1">VLOOKUP(B402,'Insumos e Serviços'!$A:$F,6,0)</f>
        <v>68.02</v>
      </c>
      <c r="H402" s="101">
        <f t="shared" si="13"/>
        <v>1.24</v>
      </c>
    </row>
    <row r="403" spans="1:8" ht="23.25" thickBot="1">
      <c r="A403" s="103" t="str">
        <f ca="1">VLOOKUP(B403,'Insumos e Serviços'!$A:$F,3,0)</f>
        <v>Insumo</v>
      </c>
      <c r="B403" s="77" t="s">
        <v>840</v>
      </c>
      <c r="C403" s="102" t="str">
        <f ca="1">VLOOKUP(B403,'Insumos e Serviços'!$A:$F,2,0)</f>
        <v>Próprio</v>
      </c>
      <c r="D403" s="103" t="str">
        <f ca="1">VLOOKUP(B403,'Insumos e Serviços'!$A:$F,4,0)</f>
        <v>Impermeabilizante hidrofugante com efeito natural que não altera a cor da superfície, adequado para aplicação em granito, ref. Bellinzoni Proteção Contra Manchas</v>
      </c>
      <c r="E403" s="102" t="str">
        <f ca="1">VLOOKUP(B403,'Insumos e Serviços'!$A:$F,5,0)</f>
        <v>l</v>
      </c>
      <c r="F403" s="91">
        <v>0.22259999999999999</v>
      </c>
      <c r="G403" s="101">
        <f ca="1">VLOOKUP(B403,'Insumos e Serviços'!$A:$F,6,0)</f>
        <v>112.69</v>
      </c>
      <c r="H403" s="101">
        <f t="shared" si="13"/>
        <v>25.08</v>
      </c>
    </row>
    <row r="404" spans="1:8" ht="12" thickTop="1">
      <c r="A404" s="79"/>
      <c r="B404" s="85"/>
      <c r="C404" s="85"/>
      <c r="D404" s="88"/>
      <c r="E404" s="85"/>
      <c r="F404" s="92"/>
      <c r="G404" s="94"/>
      <c r="H404" s="94"/>
    </row>
    <row r="405" spans="1:8" ht="22.5">
      <c r="A405" s="75" t="s">
        <v>1119</v>
      </c>
      <c r="B405" s="104" t="str">
        <f ca="1">VLOOKUP(A405,'Orçamento Sintético'!$A:$H,2,0)</f>
        <v xml:space="preserve"> MPDFT0272 </v>
      </c>
      <c r="C405" s="104" t="str">
        <f ca="1">VLOOKUP(A405,'Orçamento Sintético'!$A:$H,3,0)</f>
        <v>Próprio</v>
      </c>
      <c r="D405" s="105" t="str">
        <f ca="1">VLOOKUP(A405,'Orçamento Sintético'!$A:$H,4,0)</f>
        <v>Copia da SINAPI (86895) - Mão de obra para instalação de prateleira ou banco em granito, L=0,30m, inclusive massas e impermeabilização</v>
      </c>
      <c r="E405" s="104" t="str">
        <f ca="1">VLOOKUP(A405,'Orçamento Sintético'!$A:$H,5,0)</f>
        <v>m</v>
      </c>
      <c r="F405" s="90"/>
      <c r="G405" s="76"/>
      <c r="H405" s="76">
        <f>SUM(H406:H411)</f>
        <v>69.84</v>
      </c>
    </row>
    <row r="406" spans="1:8">
      <c r="A406" s="103" t="str">
        <f ca="1">VLOOKUP(B406,'Insumos e Serviços'!$A:$F,3,0)</f>
        <v>Composição</v>
      </c>
      <c r="B406" s="77" t="s">
        <v>802</v>
      </c>
      <c r="C406" s="102" t="str">
        <f ca="1">VLOOKUP(B406,'Insumos e Serviços'!$A:$F,2,0)</f>
        <v>SINAPI</v>
      </c>
      <c r="D406" s="103" t="str">
        <f ca="1">VLOOKUP(B406,'Insumos e Serviços'!$A:$F,4,0)</f>
        <v>SERVENTE COM ENCARGOS COMPLEMENTARES</v>
      </c>
      <c r="E406" s="102" t="str">
        <f ca="1">VLOOKUP(B406,'Insumos e Serviços'!$A:$F,5,0)</f>
        <v>H</v>
      </c>
      <c r="F406" s="91">
        <v>0.68230000000000002</v>
      </c>
      <c r="G406" s="101">
        <f ca="1">VLOOKUP(B406,'Insumos e Serviços'!$A:$F,6,0)</f>
        <v>18.649999999999999</v>
      </c>
      <c r="H406" s="101">
        <f t="shared" ref="H406:H411" si="14">TRUNC(F406*G406,2)</f>
        <v>12.72</v>
      </c>
    </row>
    <row r="407" spans="1:8">
      <c r="A407" s="103" t="str">
        <f ca="1">VLOOKUP(B407,'Insumos e Serviços'!$A:$F,3,0)</f>
        <v>Composição</v>
      </c>
      <c r="B407" s="77" t="s">
        <v>834</v>
      </c>
      <c r="C407" s="102" t="str">
        <f ca="1">VLOOKUP(B407,'Insumos e Serviços'!$A:$F,2,0)</f>
        <v>SINAPI</v>
      </c>
      <c r="D407" s="103" t="str">
        <f ca="1">VLOOKUP(B407,'Insumos e Serviços'!$A:$F,4,0)</f>
        <v>IMPERMEABILIZADOR COM ENCARGOS COMPLEMENTARES</v>
      </c>
      <c r="E407" s="102" t="str">
        <f ca="1">VLOOKUP(B407,'Insumos e Serviços'!$A:$F,5,0)</f>
        <v>H</v>
      </c>
      <c r="F407" s="91">
        <v>2.8000000000000001E-2</v>
      </c>
      <c r="G407" s="101">
        <f ca="1">VLOOKUP(B407,'Insumos e Serviços'!$A:$F,6,0)</f>
        <v>25.09</v>
      </c>
      <c r="H407" s="101">
        <f t="shared" si="14"/>
        <v>0.7</v>
      </c>
    </row>
    <row r="408" spans="1:8">
      <c r="A408" s="103" t="str">
        <f ca="1">VLOOKUP(B408,'Insumos e Serviços'!$A:$F,3,0)</f>
        <v>Composição</v>
      </c>
      <c r="B408" s="77" t="s">
        <v>836</v>
      </c>
      <c r="C408" s="102" t="str">
        <f ca="1">VLOOKUP(B408,'Insumos e Serviços'!$A:$F,2,0)</f>
        <v>SINAPI</v>
      </c>
      <c r="D408" s="103" t="str">
        <f ca="1">VLOOKUP(B408,'Insumos e Serviços'!$A:$F,4,0)</f>
        <v>MARMORISTA/GRANITEIRO COM ENCARGOS COMPLEMENTARES</v>
      </c>
      <c r="E408" s="102" t="str">
        <f ca="1">VLOOKUP(B408,'Insumos e Serviços'!$A:$F,5,0)</f>
        <v>H</v>
      </c>
      <c r="F408" s="91">
        <v>0.97230000000000005</v>
      </c>
      <c r="G408" s="101">
        <f ca="1">VLOOKUP(B408,'Insumos e Serviços'!$A:$F,6,0)</f>
        <v>25</v>
      </c>
      <c r="H408" s="101">
        <f t="shared" si="14"/>
        <v>24.3</v>
      </c>
    </row>
    <row r="409" spans="1:8">
      <c r="A409" s="103" t="str">
        <f ca="1">VLOOKUP(B409,'Insumos e Serviços'!$A:$F,3,0)</f>
        <v>Insumo</v>
      </c>
      <c r="B409" s="77" t="s">
        <v>136</v>
      </c>
      <c r="C409" s="102" t="str">
        <f ca="1">VLOOKUP(B409,'Insumos e Serviços'!$A:$F,2,0)</f>
        <v>SINAPI</v>
      </c>
      <c r="D409" s="103" t="str">
        <f ca="1">VLOOKUP(B409,'Insumos e Serviços'!$A:$F,4,0)</f>
        <v>REJUNTE EPOXI, QUALQUER COR</v>
      </c>
      <c r="E409" s="102" t="str">
        <f ca="1">VLOOKUP(B409,'Insumos e Serviços'!$A:$F,5,0)</f>
        <v>KG</v>
      </c>
      <c r="F409" s="91">
        <v>1.83E-2</v>
      </c>
      <c r="G409" s="101">
        <f ca="1">VLOOKUP(B409,'Insumos e Serviços'!$A:$F,6,0)</f>
        <v>68.02</v>
      </c>
      <c r="H409" s="101">
        <f t="shared" si="14"/>
        <v>1.24</v>
      </c>
    </row>
    <row r="410" spans="1:8" ht="22.5">
      <c r="A410" s="103" t="str">
        <f ca="1">VLOOKUP(B410,'Insumos e Serviços'!$A:$F,3,0)</f>
        <v>Insumo</v>
      </c>
      <c r="B410" s="77" t="s">
        <v>840</v>
      </c>
      <c r="C410" s="102" t="str">
        <f ca="1">VLOOKUP(B410,'Insumos e Serviços'!$A:$F,2,0)</f>
        <v>Próprio</v>
      </c>
      <c r="D410" s="103" t="str">
        <f ca="1">VLOOKUP(B410,'Insumos e Serviços'!$A:$F,4,0)</f>
        <v>Impermeabilizante hidrofugante com efeito natural que não altera a cor da superfície, adequado para aplicação em granito, ref. Bellinzoni Proteção Contra Manchas</v>
      </c>
      <c r="E410" s="102" t="str">
        <f ca="1">VLOOKUP(B410,'Insumos e Serviços'!$A:$F,5,0)</f>
        <v>l</v>
      </c>
      <c r="F410" s="91">
        <v>0.14000000000000001</v>
      </c>
      <c r="G410" s="101">
        <f ca="1">VLOOKUP(B410,'Insumos e Serviços'!$A:$F,6,0)</f>
        <v>112.69</v>
      </c>
      <c r="H410" s="101">
        <f t="shared" si="14"/>
        <v>15.77</v>
      </c>
    </row>
    <row r="411" spans="1:8" ht="12" thickBot="1">
      <c r="A411" s="103" t="str">
        <f ca="1">VLOOKUP(B411,'Insumos e Serviços'!$A:$F,3,0)</f>
        <v>Insumo</v>
      </c>
      <c r="B411" s="77" t="s">
        <v>108</v>
      </c>
      <c r="C411" s="102" t="str">
        <f ca="1">VLOOKUP(B411,'Insumos e Serviços'!$A:$F,2,0)</f>
        <v>SINAPI</v>
      </c>
      <c r="D411" s="103" t="str">
        <f ca="1">VLOOKUP(B411,'Insumos e Serviços'!$A:$F,4,0)</f>
        <v>MASSA PLASTICA PARA MARMORE/GRANITO</v>
      </c>
      <c r="E411" s="102" t="str">
        <f ca="1">VLOOKUP(B411,'Insumos e Serviços'!$A:$F,5,0)</f>
        <v>KG</v>
      </c>
      <c r="F411" s="91">
        <v>0.44490000000000002</v>
      </c>
      <c r="G411" s="101">
        <f ca="1">VLOOKUP(B411,'Insumos e Serviços'!$A:$F,6,0)</f>
        <v>33.97</v>
      </c>
      <c r="H411" s="101">
        <f t="shared" si="14"/>
        <v>15.11</v>
      </c>
    </row>
    <row r="412" spans="1:8" ht="12" thickTop="1">
      <c r="A412" s="79"/>
      <c r="B412" s="85"/>
      <c r="C412" s="85"/>
      <c r="D412" s="88"/>
      <c r="E412" s="85"/>
      <c r="F412" s="92"/>
      <c r="G412" s="94"/>
      <c r="H412" s="94"/>
    </row>
    <row r="413" spans="1:8" ht="33.75">
      <c r="A413" s="75" t="s">
        <v>1122</v>
      </c>
      <c r="B413" s="104" t="str">
        <f ca="1">VLOOKUP(A413,'Orçamento Sintético'!$A:$H,2,0)</f>
        <v xml:space="preserve"> MPDFT1621 </v>
      </c>
      <c r="C413" s="104" t="str">
        <f ca="1">VLOOKUP(A413,'Orçamento Sintético'!$A:$H,3,0)</f>
        <v>Próprio</v>
      </c>
      <c r="D413" s="105" t="str">
        <f ca="1">VLOOKUP(A413,'Orçamento Sintético'!$A:$H,4,0)</f>
        <v>Copia da SINAPI (86895) -  Mão de obra para instalação de bancada para copa/ refeitório em granito, largura 0,55m, com saia e rodabanca, inclusive massas e impermeabilização</v>
      </c>
      <c r="E413" s="104" t="str">
        <f ca="1">VLOOKUP(A413,'Orçamento Sintético'!$A:$H,5,0)</f>
        <v>m</v>
      </c>
      <c r="F413" s="90"/>
      <c r="G413" s="76"/>
      <c r="H413" s="76">
        <f>SUM(H414:H419)</f>
        <v>91.47999999999999</v>
      </c>
    </row>
    <row r="414" spans="1:8">
      <c r="A414" s="103" t="str">
        <f ca="1">VLOOKUP(B414,'Insumos e Serviços'!$A:$F,3,0)</f>
        <v>Composição</v>
      </c>
      <c r="B414" s="77" t="s">
        <v>836</v>
      </c>
      <c r="C414" s="102" t="str">
        <f ca="1">VLOOKUP(B414,'Insumos e Serviços'!$A:$F,2,0)</f>
        <v>SINAPI</v>
      </c>
      <c r="D414" s="103" t="str">
        <f ca="1">VLOOKUP(B414,'Insumos e Serviços'!$A:$F,4,0)</f>
        <v>MARMORISTA/GRANITEIRO COM ENCARGOS COMPLEMENTARES</v>
      </c>
      <c r="E414" s="102" t="str">
        <f ca="1">VLOOKUP(B414,'Insumos e Serviços'!$A:$F,5,0)</f>
        <v>H</v>
      </c>
      <c r="F414" s="91">
        <v>0.97230000000000005</v>
      </c>
      <c r="G414" s="101">
        <f ca="1">VLOOKUP(B414,'Insumos e Serviços'!$A:$F,6,0)</f>
        <v>25</v>
      </c>
      <c r="H414" s="101">
        <f t="shared" ref="H414:H419" si="15">TRUNC(F414*G414,2)</f>
        <v>24.3</v>
      </c>
    </row>
    <row r="415" spans="1:8">
      <c r="A415" s="103" t="str">
        <f ca="1">VLOOKUP(B415,'Insumos e Serviços'!$A:$F,3,0)</f>
        <v>Composição</v>
      </c>
      <c r="B415" s="77" t="s">
        <v>802</v>
      </c>
      <c r="C415" s="102" t="str">
        <f ca="1">VLOOKUP(B415,'Insumos e Serviços'!$A:$F,2,0)</f>
        <v>SINAPI</v>
      </c>
      <c r="D415" s="103" t="str">
        <f ca="1">VLOOKUP(B415,'Insumos e Serviços'!$A:$F,4,0)</f>
        <v>SERVENTE COM ENCARGOS COMPLEMENTARES</v>
      </c>
      <c r="E415" s="102" t="str">
        <f ca="1">VLOOKUP(B415,'Insumos e Serviços'!$A:$F,5,0)</f>
        <v>H</v>
      </c>
      <c r="F415" s="91">
        <v>0.68230000000000002</v>
      </c>
      <c r="G415" s="101">
        <f ca="1">VLOOKUP(B415,'Insumos e Serviços'!$A:$F,6,0)</f>
        <v>18.649999999999999</v>
      </c>
      <c r="H415" s="101">
        <f t="shared" si="15"/>
        <v>12.72</v>
      </c>
    </row>
    <row r="416" spans="1:8">
      <c r="A416" s="103" t="str">
        <f ca="1">VLOOKUP(B416,'Insumos e Serviços'!$A:$F,3,0)</f>
        <v>Composição</v>
      </c>
      <c r="B416" s="77" t="s">
        <v>834</v>
      </c>
      <c r="C416" s="102" t="str">
        <f ca="1">VLOOKUP(B416,'Insumos e Serviços'!$A:$F,2,0)</f>
        <v>SINAPI</v>
      </c>
      <c r="D416" s="103" t="str">
        <f ca="1">VLOOKUP(B416,'Insumos e Serviços'!$A:$F,4,0)</f>
        <v>IMPERMEABILIZADOR COM ENCARGOS COMPLEMENTARES</v>
      </c>
      <c r="E416" s="102" t="str">
        <f ca="1">VLOOKUP(B416,'Insumos e Serviços'!$A:$F,5,0)</f>
        <v>H</v>
      </c>
      <c r="F416" s="91">
        <v>0.06</v>
      </c>
      <c r="G416" s="101">
        <f ca="1">VLOOKUP(B416,'Insumos e Serviços'!$A:$F,6,0)</f>
        <v>25.09</v>
      </c>
      <c r="H416" s="101">
        <f t="shared" si="15"/>
        <v>1.5</v>
      </c>
    </row>
    <row r="417" spans="1:8">
      <c r="A417" s="103" t="str">
        <f ca="1">VLOOKUP(B417,'Insumos e Serviços'!$A:$F,3,0)</f>
        <v>Insumo</v>
      </c>
      <c r="B417" s="77" t="s">
        <v>108</v>
      </c>
      <c r="C417" s="102" t="str">
        <f ca="1">VLOOKUP(B417,'Insumos e Serviços'!$A:$F,2,0)</f>
        <v>SINAPI</v>
      </c>
      <c r="D417" s="103" t="str">
        <f ca="1">VLOOKUP(B417,'Insumos e Serviços'!$A:$F,4,0)</f>
        <v>MASSA PLASTICA PARA MARMORE/GRANITO</v>
      </c>
      <c r="E417" s="102" t="str">
        <f ca="1">VLOOKUP(B417,'Insumos e Serviços'!$A:$F,5,0)</f>
        <v>KG</v>
      </c>
      <c r="F417" s="91">
        <v>0.52049999999999996</v>
      </c>
      <c r="G417" s="101">
        <f ca="1">VLOOKUP(B417,'Insumos e Serviços'!$A:$F,6,0)</f>
        <v>33.97</v>
      </c>
      <c r="H417" s="101">
        <f t="shared" si="15"/>
        <v>17.68</v>
      </c>
    </row>
    <row r="418" spans="1:8">
      <c r="A418" s="103" t="str">
        <f ca="1">VLOOKUP(B418,'Insumos e Serviços'!$A:$F,3,0)</f>
        <v>Insumo</v>
      </c>
      <c r="B418" s="77" t="s">
        <v>136</v>
      </c>
      <c r="C418" s="102" t="str">
        <f ca="1">VLOOKUP(B418,'Insumos e Serviços'!$A:$F,2,0)</f>
        <v>SINAPI</v>
      </c>
      <c r="D418" s="103" t="str">
        <f ca="1">VLOOKUP(B418,'Insumos e Serviços'!$A:$F,4,0)</f>
        <v>REJUNTE EPOXI, QUALQUER COR</v>
      </c>
      <c r="E418" s="102" t="str">
        <f ca="1">VLOOKUP(B418,'Insumos e Serviços'!$A:$F,5,0)</f>
        <v>KG</v>
      </c>
      <c r="F418" s="91">
        <v>2.18E-2</v>
      </c>
      <c r="G418" s="101">
        <f ca="1">VLOOKUP(B418,'Insumos e Serviços'!$A:$F,6,0)</f>
        <v>68.02</v>
      </c>
      <c r="H418" s="101">
        <f t="shared" si="15"/>
        <v>1.48</v>
      </c>
    </row>
    <row r="419" spans="1:8" ht="23.25" thickBot="1">
      <c r="A419" s="103" t="str">
        <f ca="1">VLOOKUP(B419,'Insumos e Serviços'!$A:$F,3,0)</f>
        <v>Insumo</v>
      </c>
      <c r="B419" s="77" t="s">
        <v>840</v>
      </c>
      <c r="C419" s="102" t="str">
        <f ca="1">VLOOKUP(B419,'Insumos e Serviços'!$A:$F,2,0)</f>
        <v>Próprio</v>
      </c>
      <c r="D419" s="103" t="str">
        <f ca="1">VLOOKUP(B419,'Insumos e Serviços'!$A:$F,4,0)</f>
        <v>Impermeabilizante hidrofugante com efeito natural que não altera a cor da superfície, adequado para aplicação em granito, ref. Bellinzoni Proteção Contra Manchas</v>
      </c>
      <c r="E419" s="102" t="str">
        <f ca="1">VLOOKUP(B419,'Insumos e Serviços'!$A:$F,5,0)</f>
        <v>l</v>
      </c>
      <c r="F419" s="91">
        <v>0.3</v>
      </c>
      <c r="G419" s="101">
        <f ca="1">VLOOKUP(B419,'Insumos e Serviços'!$A:$F,6,0)</f>
        <v>112.69</v>
      </c>
      <c r="H419" s="101">
        <f t="shared" si="15"/>
        <v>33.799999999999997</v>
      </c>
    </row>
    <row r="420" spans="1:8" ht="12" thickTop="1">
      <c r="A420" s="79"/>
      <c r="B420" s="85"/>
      <c r="C420" s="85"/>
      <c r="D420" s="88"/>
      <c r="E420" s="85"/>
      <c r="F420" s="92"/>
      <c r="G420" s="94"/>
      <c r="H420" s="94"/>
    </row>
    <row r="421" spans="1:8">
      <c r="A421" s="72" t="s">
        <v>558</v>
      </c>
      <c r="B421" s="84"/>
      <c r="C421" s="84"/>
      <c r="D421" s="86" t="s">
        <v>591</v>
      </c>
      <c r="E421" s="84"/>
      <c r="F421" s="89"/>
      <c r="G421" s="73"/>
      <c r="H421" s="74"/>
    </row>
    <row r="422" spans="1:8">
      <c r="A422" s="131" t="s">
        <v>592</v>
      </c>
      <c r="B422" s="132"/>
      <c r="C422" s="132"/>
      <c r="D422" s="131" t="s">
        <v>593</v>
      </c>
      <c r="E422" s="132"/>
      <c r="F422" s="133"/>
      <c r="G422" s="131"/>
      <c r="H422" s="134"/>
    </row>
    <row r="423" spans="1:8" ht="22.5">
      <c r="A423" s="75" t="s">
        <v>1132</v>
      </c>
      <c r="B423" s="104" t="str">
        <f ca="1">VLOOKUP(A423,'Orçamento Sintético'!$A:$H,2,0)</f>
        <v xml:space="preserve"> MPDFT1619 </v>
      </c>
      <c r="C423" s="104" t="str">
        <f ca="1">VLOOKUP(A423,'Orçamento Sintético'!$A:$H,3,0)</f>
        <v>Próprio</v>
      </c>
      <c r="D423" s="105" t="str">
        <f ca="1">VLOOKUP(A423,'Orçamento Sintético'!$A:$H,4,0)</f>
        <v>Copia da SINAPI (99806) - LIMPEZA DE REVESTIMENTO EM LAMINADO MELAMÍNICO EM PAREDE COM PANO ÚMIDO AF_04/2019</v>
      </c>
      <c r="E423" s="104" t="str">
        <f ca="1">VLOOKUP(A423,'Orçamento Sintético'!$A:$H,5,0)</f>
        <v>m²</v>
      </c>
      <c r="F423" s="90"/>
      <c r="G423" s="76"/>
      <c r="H423" s="76">
        <f>SUM(H424)</f>
        <v>0.74</v>
      </c>
    </row>
    <row r="424" spans="1:8" ht="12" thickBot="1">
      <c r="A424" s="103" t="str">
        <f ca="1">VLOOKUP(B424,'Insumos e Serviços'!$A:$F,3,0)</f>
        <v>Composição</v>
      </c>
      <c r="B424" s="77" t="s">
        <v>802</v>
      </c>
      <c r="C424" s="102" t="str">
        <f ca="1">VLOOKUP(B424,'Insumos e Serviços'!$A:$F,2,0)</f>
        <v>SINAPI</v>
      </c>
      <c r="D424" s="103" t="str">
        <f ca="1">VLOOKUP(B424,'Insumos e Serviços'!$A:$F,4,0)</f>
        <v>SERVENTE COM ENCARGOS COMPLEMENTARES</v>
      </c>
      <c r="E424" s="102" t="str">
        <f ca="1">VLOOKUP(B424,'Insumos e Serviços'!$A:$F,5,0)</f>
        <v>H</v>
      </c>
      <c r="F424" s="91">
        <v>0.04</v>
      </c>
      <c r="G424" s="101">
        <f ca="1">VLOOKUP(B424,'Insumos e Serviços'!$A:$F,6,0)</f>
        <v>18.649999999999999</v>
      </c>
      <c r="H424" s="101">
        <f>TRUNC(F424*G424,2)</f>
        <v>0.74</v>
      </c>
    </row>
    <row r="425" spans="1:8" ht="12" thickTop="1">
      <c r="A425" s="79"/>
      <c r="B425" s="85"/>
      <c r="C425" s="85"/>
      <c r="D425" s="88"/>
      <c r="E425" s="85"/>
      <c r="F425" s="92"/>
      <c r="G425" s="94"/>
      <c r="H425" s="94"/>
    </row>
    <row r="426" spans="1:8" ht="22.5">
      <c r="A426" s="75" t="s">
        <v>1134</v>
      </c>
      <c r="B426" s="104" t="str">
        <f ca="1">VLOOKUP(A426,'Orçamento Sintético'!$A:$H,2,0)</f>
        <v>MPDFT1639</v>
      </c>
      <c r="C426" s="104" t="str">
        <f ca="1">VLOOKUP(A426,'Orçamento Sintético'!$A:$H,3,0)</f>
        <v>Próprio</v>
      </c>
      <c r="D426" s="105" t="str">
        <f ca="1">VLOOKUP(A426,'Orçamento Sintético'!$A:$H,4,0)</f>
        <v>Copia da SINAPI (99806) - LIMPEZA DE REVESTIMENTO EM PINTURA ACRÍLICA EM PAREDE COM PANO ÚMIDO AF_04/2019</v>
      </c>
      <c r="E426" s="104" t="str">
        <f ca="1">VLOOKUP(A426,'Orçamento Sintético'!$A:$H,5,0)</f>
        <v>m²</v>
      </c>
      <c r="F426" s="90"/>
      <c r="G426" s="76"/>
      <c r="H426" s="76">
        <f>SUM(H427)</f>
        <v>0.74</v>
      </c>
    </row>
    <row r="427" spans="1:8" ht="12" thickBot="1">
      <c r="A427" s="103" t="str">
        <f ca="1">VLOOKUP(B427,'Insumos e Serviços'!$A:$F,3,0)</f>
        <v>Composição</v>
      </c>
      <c r="B427" s="77" t="s">
        <v>802</v>
      </c>
      <c r="C427" s="102" t="str">
        <f ca="1">VLOOKUP(B427,'Insumos e Serviços'!$A:$F,2,0)</f>
        <v>SINAPI</v>
      </c>
      <c r="D427" s="103" t="str">
        <f ca="1">VLOOKUP(B427,'Insumos e Serviços'!$A:$F,4,0)</f>
        <v>SERVENTE COM ENCARGOS COMPLEMENTARES</v>
      </c>
      <c r="E427" s="102" t="str">
        <f ca="1">VLOOKUP(B427,'Insumos e Serviços'!$A:$F,5,0)</f>
        <v>H</v>
      </c>
      <c r="F427" s="91">
        <v>0.04</v>
      </c>
      <c r="G427" s="101">
        <f ca="1">VLOOKUP(B427,'Insumos e Serviços'!$A:$F,6,0)</f>
        <v>18.649999999999999</v>
      </c>
      <c r="H427" s="101">
        <f>TRUNC(F427*G427,2)</f>
        <v>0.74</v>
      </c>
    </row>
    <row r="428" spans="1:8" ht="12" thickTop="1">
      <c r="A428" s="79"/>
      <c r="B428" s="85"/>
      <c r="C428" s="85"/>
      <c r="D428" s="88"/>
      <c r="E428" s="85"/>
      <c r="F428" s="92"/>
      <c r="G428" s="94"/>
      <c r="H428" s="94"/>
    </row>
    <row r="429" spans="1:8">
      <c r="A429" s="72" t="s">
        <v>792</v>
      </c>
      <c r="B429" s="84"/>
      <c r="C429" s="84"/>
      <c r="D429" s="86" t="s">
        <v>793</v>
      </c>
      <c r="E429" s="84"/>
      <c r="F429" s="89"/>
      <c r="G429" s="73"/>
      <c r="H429" s="74"/>
    </row>
    <row r="430" spans="1:8">
      <c r="A430" s="131" t="s">
        <v>1146</v>
      </c>
      <c r="B430" s="132"/>
      <c r="C430" s="132"/>
      <c r="D430" s="131" t="s">
        <v>1147</v>
      </c>
      <c r="E430" s="132"/>
      <c r="F430" s="133"/>
      <c r="G430" s="131"/>
      <c r="H430" s="134"/>
    </row>
    <row r="431" spans="1:8">
      <c r="A431" s="131" t="s">
        <v>1148</v>
      </c>
      <c r="B431" s="132"/>
      <c r="C431" s="132"/>
      <c r="D431" s="131" t="s">
        <v>1149</v>
      </c>
      <c r="E431" s="132"/>
      <c r="F431" s="133"/>
      <c r="G431" s="131"/>
      <c r="H431" s="134"/>
    </row>
    <row r="432" spans="1:8" ht="33.75">
      <c r="A432" s="75" t="s">
        <v>1150</v>
      </c>
      <c r="B432" s="104" t="str">
        <f ca="1">VLOOKUP(A432,'Orçamento Sintético'!$A:$H,2,0)</f>
        <v xml:space="preserve"> MPDFT0513 </v>
      </c>
      <c r="C432" s="104" t="str">
        <f ca="1">VLOOKUP(A432,'Orçamento Sintético'!$A:$H,3,0)</f>
        <v>Próprio</v>
      </c>
      <c r="D432" s="105" t="str">
        <f ca="1">VLOOKUP(A432,'Orçamento Sintético'!$A:$H,4,0)</f>
        <v>Cópia da Sinapi (91788) - (Composição representativa) do serviço de instalação de tubos de PVC, soldável, água fria, DN 60mm (instalado em prumada), inclusive conexões, cortes e fixações, para prédios.</v>
      </c>
      <c r="E432" s="104" t="str">
        <f ca="1">VLOOKUP(A432,'Orçamento Sintético'!$A:$H,5,0)</f>
        <v>m</v>
      </c>
      <c r="F432" s="90"/>
      <c r="G432" s="76"/>
      <c r="H432" s="76">
        <f>SUM(H433:H443)</f>
        <v>88.85</v>
      </c>
    </row>
    <row r="433" spans="1:8" ht="22.5">
      <c r="A433" s="103" t="str">
        <f ca="1">VLOOKUP(B433,'Insumos e Serviços'!$A:$F,3,0)</f>
        <v>Composição</v>
      </c>
      <c r="B433" s="77" t="s">
        <v>232</v>
      </c>
      <c r="C433" s="102" t="str">
        <f ca="1">VLOOKUP(B433,'Insumos e Serviços'!$A:$F,2,0)</f>
        <v>SINAPI</v>
      </c>
      <c r="D433" s="103" t="str">
        <f ca="1">VLOOKUP(B433,'Insumos e Serviços'!$A:$F,4,0)</f>
        <v>TUBO, PVC, SOLDÁVEL, DN 60MM, INSTALADO EM PRUMADA DE ÁGUA - FORNECIMENTO E INSTALAÇÃO. AF_12/2014</v>
      </c>
      <c r="E433" s="102" t="str">
        <f ca="1">VLOOKUP(B433,'Insumos e Serviços'!$A:$F,5,0)</f>
        <v>M</v>
      </c>
      <c r="F433" s="91">
        <v>1</v>
      </c>
      <c r="G433" s="101">
        <f ca="1">VLOOKUP(B433,'Insumos e Serviços'!$A:$F,6,0)</f>
        <v>32.93</v>
      </c>
      <c r="H433" s="101">
        <f>TRUNC(F433*G433,2)</f>
        <v>32.93</v>
      </c>
    </row>
    <row r="434" spans="1:8" ht="22.5">
      <c r="A434" s="103" t="str">
        <f ca="1">VLOOKUP(B434,'Insumos e Serviços'!$A:$F,3,0)</f>
        <v>Composição</v>
      </c>
      <c r="B434" s="77" t="s">
        <v>234</v>
      </c>
      <c r="C434" s="102" t="str">
        <f ca="1">VLOOKUP(B434,'Insumos e Serviços'!$A:$F,2,0)</f>
        <v>SINAPI</v>
      </c>
      <c r="D434" s="103" t="str">
        <f ca="1">VLOOKUP(B434,'Insumos e Serviços'!$A:$F,4,0)</f>
        <v>JOELHO 90 GRAUS, PVC, SOLDÁVEL, DN 60MM, INSTALADO EM PRUMADA DE ÁGUA - FORNECIMENTO E INSTALAÇÃO. AF_12/2014</v>
      </c>
      <c r="E434" s="102" t="str">
        <f ca="1">VLOOKUP(B434,'Insumos e Serviços'!$A:$F,5,0)</f>
        <v>UN</v>
      </c>
      <c r="F434" s="91">
        <v>0.28510000000000002</v>
      </c>
      <c r="G434" s="101">
        <f ca="1">VLOOKUP(B434,'Insumos e Serviços'!$A:$F,6,0)</f>
        <v>40.43</v>
      </c>
      <c r="H434" s="101">
        <f t="shared" ref="H434:H443" si="16">TRUNC(F434*G434,2)</f>
        <v>11.52</v>
      </c>
    </row>
    <row r="435" spans="1:8" ht="22.5">
      <c r="A435" s="103" t="str">
        <f ca="1">VLOOKUP(B435,'Insumos e Serviços'!$A:$F,3,0)</f>
        <v>Composição</v>
      </c>
      <c r="B435" s="77" t="s">
        <v>236</v>
      </c>
      <c r="C435" s="102" t="str">
        <f ca="1">VLOOKUP(B435,'Insumos e Serviços'!$A:$F,2,0)</f>
        <v>SINAPI</v>
      </c>
      <c r="D435" s="103" t="str">
        <f ca="1">VLOOKUP(B435,'Insumos e Serviços'!$A:$F,4,0)</f>
        <v>JOELHO 45 GRAUS, PVC, SOLDÁVEL, DN 60MM, INSTALADO EM PRUMADA DE ÁGUA - FORNECIMENTO E INSTALAÇÃO. AF_12/2014</v>
      </c>
      <c r="E435" s="102" t="str">
        <f ca="1">VLOOKUP(B435,'Insumos e Serviços'!$A:$F,5,0)</f>
        <v>UN</v>
      </c>
      <c r="F435" s="91">
        <v>0.1948</v>
      </c>
      <c r="G435" s="101">
        <f ca="1">VLOOKUP(B435,'Insumos e Serviços'!$A:$F,6,0)</f>
        <v>45.77</v>
      </c>
      <c r="H435" s="101">
        <f t="shared" si="16"/>
        <v>8.91</v>
      </c>
    </row>
    <row r="436" spans="1:8" ht="22.5">
      <c r="A436" s="103" t="str">
        <f ca="1">VLOOKUP(B436,'Insumos e Serviços'!$A:$F,3,0)</f>
        <v>Composição</v>
      </c>
      <c r="B436" s="77" t="s">
        <v>238</v>
      </c>
      <c r="C436" s="102" t="str">
        <f ca="1">VLOOKUP(B436,'Insumos e Serviços'!$A:$F,2,0)</f>
        <v>SINAPI</v>
      </c>
      <c r="D436" s="103" t="str">
        <f ca="1">VLOOKUP(B436,'Insumos e Serviços'!$A:$F,4,0)</f>
        <v>LUVA, PVC, SOLDÁVEL, DN 60MM, INSTALADO EM PRUMADA DE ÁGUA - FORNECIMENTO E INSTALAÇÃO. AF_12/2014</v>
      </c>
      <c r="E436" s="102" t="str">
        <f ca="1">VLOOKUP(B436,'Insumos e Serviços'!$A:$F,5,0)</f>
        <v>UN</v>
      </c>
      <c r="F436" s="91">
        <v>0.21460000000000001</v>
      </c>
      <c r="G436" s="101">
        <f ca="1">VLOOKUP(B436,'Insumos e Serviços'!$A:$F,6,0)</f>
        <v>22.92</v>
      </c>
      <c r="H436" s="101">
        <f t="shared" si="16"/>
        <v>4.91</v>
      </c>
    </row>
    <row r="437" spans="1:8" ht="22.5">
      <c r="A437" s="103" t="str">
        <f ca="1">VLOOKUP(B437,'Insumos e Serviços'!$A:$F,3,0)</f>
        <v>Composição</v>
      </c>
      <c r="B437" s="77" t="s">
        <v>240</v>
      </c>
      <c r="C437" s="102" t="str">
        <f ca="1">VLOOKUP(B437,'Insumos e Serviços'!$A:$F,2,0)</f>
        <v>SINAPI</v>
      </c>
      <c r="D437" s="103" t="str">
        <f ca="1">VLOOKUP(B437,'Insumos e Serviços'!$A:$F,4,0)</f>
        <v>UNIÃO, PVC, SOLDÁVEL, DN 60MM, INSTALADO EM PRUMADA DE ÁGUA - FORNECIMENTO E INSTALAÇÃO. AF_12/2014</v>
      </c>
      <c r="E437" s="102" t="str">
        <f ca="1">VLOOKUP(B437,'Insumos e Serviços'!$A:$F,5,0)</f>
        <v>UN</v>
      </c>
      <c r="F437" s="91">
        <v>0.22700000000000001</v>
      </c>
      <c r="G437" s="101">
        <f ca="1">VLOOKUP(B437,'Insumos e Serviços'!$A:$F,6,0)</f>
        <v>105.78</v>
      </c>
      <c r="H437" s="101">
        <f t="shared" si="16"/>
        <v>24.01</v>
      </c>
    </row>
    <row r="438" spans="1:8" ht="22.5">
      <c r="A438" s="103" t="str">
        <f ca="1">VLOOKUP(B438,'Insumos e Serviços'!$A:$F,3,0)</f>
        <v>Composição</v>
      </c>
      <c r="B438" s="77" t="s">
        <v>242</v>
      </c>
      <c r="C438" s="102" t="str">
        <f ca="1">VLOOKUP(B438,'Insumos e Serviços'!$A:$F,2,0)</f>
        <v>SINAPI</v>
      </c>
      <c r="D438" s="103" t="str">
        <f ca="1">VLOOKUP(B438,'Insumos e Serviços'!$A:$F,4,0)</f>
        <v>ADAPTADOR CURTO COM BOLSA E ROSCA PARA REGISTRO, PVC, SOLDÁVEL, DN 60MM X 2, INSTALADO EM PRUMADA DE ÁGUA - FORNECIMENTO E INSTALAÇÃO. AF_12/2014</v>
      </c>
      <c r="E438" s="102" t="str">
        <f ca="1">VLOOKUP(B438,'Insumos e Serviços'!$A:$F,5,0)</f>
        <v>UN</v>
      </c>
      <c r="F438" s="91">
        <v>7.51E-2</v>
      </c>
      <c r="G438" s="101">
        <f ca="1">VLOOKUP(B438,'Insumos e Serviços'!$A:$F,6,0)</f>
        <v>22.94</v>
      </c>
      <c r="H438" s="101">
        <f t="shared" si="16"/>
        <v>1.72</v>
      </c>
    </row>
    <row r="439" spans="1:8" ht="22.5">
      <c r="A439" s="103" t="str">
        <f ca="1">VLOOKUP(B439,'Insumos e Serviços'!$A:$F,3,0)</f>
        <v>Composição</v>
      </c>
      <c r="B439" s="77" t="s">
        <v>244</v>
      </c>
      <c r="C439" s="102" t="str">
        <f ca="1">VLOOKUP(B439,'Insumos e Serviços'!$A:$F,2,0)</f>
        <v>SINAPI</v>
      </c>
      <c r="D439" s="103" t="str">
        <f ca="1">VLOOKUP(B439,'Insumos e Serviços'!$A:$F,4,0)</f>
        <v>TE, PVC, SOLDÁVEL, DN 60MM, INSTALADO EM PRUMADA DE ÁGUA - FORNECIMENTO E INSTALAÇÃO. AF_12/2014</v>
      </c>
      <c r="E439" s="102" t="str">
        <f ca="1">VLOOKUP(B439,'Insumos e Serviços'!$A:$F,5,0)</f>
        <v>UN</v>
      </c>
      <c r="F439" s="91">
        <v>4.5999999999999999E-3</v>
      </c>
      <c r="G439" s="101">
        <f ca="1">VLOOKUP(B439,'Insumos e Serviços'!$A:$F,6,0)</f>
        <v>51.51</v>
      </c>
      <c r="H439" s="101">
        <f t="shared" si="16"/>
        <v>0.23</v>
      </c>
    </row>
    <row r="440" spans="1:8" ht="22.5">
      <c r="A440" s="103" t="str">
        <f ca="1">VLOOKUP(B440,'Insumos e Serviços'!$A:$F,3,0)</f>
        <v>Composição</v>
      </c>
      <c r="B440" s="77" t="s">
        <v>246</v>
      </c>
      <c r="C440" s="102" t="str">
        <f ca="1">VLOOKUP(B440,'Insumos e Serviços'!$A:$F,2,0)</f>
        <v>SINAPI</v>
      </c>
      <c r="D440" s="103" t="str">
        <f ca="1">VLOOKUP(B440,'Insumos e Serviços'!$A:$F,4,0)</f>
        <v>FURO EM ALVENARIA PARA DIÂMETROS MAIORES QUE 40 MM E MENORES OU IGUAIS A 75 MM. AF_05/2015</v>
      </c>
      <c r="E440" s="102" t="str">
        <f ca="1">VLOOKUP(B440,'Insumos e Serviços'!$A:$F,5,0)</f>
        <v>UN</v>
      </c>
      <c r="F440" s="91">
        <v>4.1799999999999997E-2</v>
      </c>
      <c r="G440" s="101">
        <f ca="1">VLOOKUP(B440,'Insumos e Serviços'!$A:$F,6,0)</f>
        <v>32.979999999999997</v>
      </c>
      <c r="H440" s="101">
        <f t="shared" si="16"/>
        <v>1.37</v>
      </c>
    </row>
    <row r="441" spans="1:8" ht="22.5">
      <c r="A441" s="103" t="str">
        <f ca="1">VLOOKUP(B441,'Insumos e Serviços'!$A:$F,3,0)</f>
        <v>Composição</v>
      </c>
      <c r="B441" s="77" t="s">
        <v>248</v>
      </c>
      <c r="C441" s="102" t="str">
        <f ca="1">VLOOKUP(B441,'Insumos e Serviços'!$A:$F,2,0)</f>
        <v>SINAPI</v>
      </c>
      <c r="D441" s="103" t="str">
        <f ca="1">VLOOKUP(B441,'Insumos e Serviços'!$A:$F,4,0)</f>
        <v>PASSANTE TIPO TUBO DE DIÂMETRO MAIORES QUE 40 MM E MENORES OU IGUAIS A 75 MM, FIXADO EM LAJE. AF_05/2015</v>
      </c>
      <c r="E441" s="102" t="str">
        <f ca="1">VLOOKUP(B441,'Insumos e Serviços'!$A:$F,5,0)</f>
        <v>UN</v>
      </c>
      <c r="F441" s="91">
        <v>0.1023</v>
      </c>
      <c r="G441" s="101">
        <f ca="1">VLOOKUP(B441,'Insumos e Serviços'!$A:$F,6,0)</f>
        <v>5.43</v>
      </c>
      <c r="H441" s="101">
        <f t="shared" si="16"/>
        <v>0.55000000000000004</v>
      </c>
    </row>
    <row r="442" spans="1:8" ht="33.75">
      <c r="A442" s="103" t="str">
        <f ca="1">VLOOKUP(B442,'Insumos e Serviços'!$A:$F,3,0)</f>
        <v>Composição</v>
      </c>
      <c r="B442" s="77" t="s">
        <v>250</v>
      </c>
      <c r="C442" s="102" t="str">
        <f ca="1">VLOOKUP(B442,'Insumos e Serviços'!$A:$F,2,0)</f>
        <v>SINAPI</v>
      </c>
      <c r="D442" s="103" t="str">
        <f ca="1">VLOOKUP(B442,'Insumos e Serviços'!$A:$F,4,0)</f>
        <v>FIXAÇÃO DE TUBOS HORIZONTAIS DE PVC, CPVC OU COBRE DIÂMETROS MAIORES QUE 40 MM E MENORES OU IGUAIS A 75 MM COM ABRAÇADEIRA METÁLICA FLEXÍVEL 18 MM, FIXADA DIRETAMENTE NA LAJE. AF_05/2015</v>
      </c>
      <c r="E442" s="102" t="str">
        <f ca="1">VLOOKUP(B442,'Insumos e Serviços'!$A:$F,5,0)</f>
        <v>M</v>
      </c>
      <c r="F442" s="91">
        <v>0.44569999999999999</v>
      </c>
      <c r="G442" s="101">
        <f ca="1">VLOOKUP(B442,'Insumos e Serviços'!$A:$F,6,0)</f>
        <v>5.6</v>
      </c>
      <c r="H442" s="101">
        <f t="shared" si="16"/>
        <v>2.4900000000000002</v>
      </c>
    </row>
    <row r="443" spans="1:8" ht="23.25" thickBot="1">
      <c r="A443" s="103" t="str">
        <f ca="1">VLOOKUP(B443,'Insumos e Serviços'!$A:$F,3,0)</f>
        <v>Composição</v>
      </c>
      <c r="B443" s="77" t="s">
        <v>252</v>
      </c>
      <c r="C443" s="102" t="str">
        <f ca="1">VLOOKUP(B443,'Insumos e Serviços'!$A:$F,2,0)</f>
        <v>SINAPI</v>
      </c>
      <c r="D443" s="103" t="str">
        <f ca="1">VLOOKUP(B443,'Insumos e Serviços'!$A:$F,4,0)</f>
        <v>CHUMBAMENTO PONTUAL EM PASSAGEM DE TUBO COM DIÂMETROS ENTRE 40 MM E 75 MM. AF_05/2015</v>
      </c>
      <c r="E443" s="102" t="str">
        <f ca="1">VLOOKUP(B443,'Insumos e Serviços'!$A:$F,5,0)</f>
        <v>UN</v>
      </c>
      <c r="F443" s="91">
        <v>4.1799999999999997E-2</v>
      </c>
      <c r="G443" s="101">
        <f ca="1">VLOOKUP(B443,'Insumos e Serviços'!$A:$F,6,0)</f>
        <v>5.13</v>
      </c>
      <c r="H443" s="101">
        <f t="shared" si="16"/>
        <v>0.21</v>
      </c>
    </row>
    <row r="444" spans="1:8" ht="12" thickTop="1">
      <c r="A444" s="79"/>
      <c r="B444" s="85"/>
      <c r="C444" s="85"/>
      <c r="D444" s="88"/>
      <c r="E444" s="85"/>
      <c r="F444" s="92"/>
      <c r="G444" s="94"/>
      <c r="H444" s="94"/>
    </row>
    <row r="445" spans="1:8">
      <c r="A445" s="131" t="s">
        <v>1162</v>
      </c>
      <c r="B445" s="132"/>
      <c r="C445" s="132"/>
      <c r="D445" s="131" t="s">
        <v>1163</v>
      </c>
      <c r="E445" s="132"/>
      <c r="F445" s="133"/>
      <c r="G445" s="131"/>
      <c r="H445" s="134"/>
    </row>
    <row r="446" spans="1:8" ht="22.5">
      <c r="A446" s="75" t="s">
        <v>1164</v>
      </c>
      <c r="B446" s="104" t="str">
        <f ca="1">VLOOKUP(A446,'Orçamento Sintético'!$A:$H,2,0)</f>
        <v xml:space="preserve"> MPDFT1615 </v>
      </c>
      <c r="C446" s="104" t="str">
        <f ca="1">VLOOKUP(A446,'Orçamento Sintético'!$A:$H,3,0)</f>
        <v>Próprio</v>
      </c>
      <c r="D446" s="105" t="str">
        <f ca="1">VLOOKUP(A446,'Orçamento Sintético'!$A:$H,4,0)</f>
        <v>Cópia da Cpos (44.20.150) - Acabamento de metal cromado para registro pequeno, de parede, Deca Linha Flex Plus, 4916.C21.PQ (PcD)</v>
      </c>
      <c r="E446" s="104" t="str">
        <f ca="1">VLOOKUP(A446,'Orçamento Sintético'!$A:$H,5,0)</f>
        <v>un</v>
      </c>
      <c r="F446" s="90"/>
      <c r="G446" s="76"/>
      <c r="H446" s="76">
        <f>SUM(H447:H448)</f>
        <v>89.649999999999991</v>
      </c>
    </row>
    <row r="447" spans="1:8">
      <c r="A447" s="103" t="str">
        <f ca="1">VLOOKUP(B447,'Insumos e Serviços'!$A:$F,3,0)</f>
        <v>Composição</v>
      </c>
      <c r="B447" s="77" t="s">
        <v>806</v>
      </c>
      <c r="C447" s="102" t="str">
        <f ca="1">VLOOKUP(B447,'Insumos e Serviços'!$A:$F,2,0)</f>
        <v>SINAPI</v>
      </c>
      <c r="D447" s="103" t="str">
        <f ca="1">VLOOKUP(B447,'Insumos e Serviços'!$A:$F,4,0)</f>
        <v>ENCANADOR OU BOMBEIRO HIDRÁULICO COM ENCARGOS COMPLEMENTARES</v>
      </c>
      <c r="E447" s="102" t="str">
        <f ca="1">VLOOKUP(B447,'Insumos e Serviços'!$A:$F,5,0)</f>
        <v>H</v>
      </c>
      <c r="F447" s="91">
        <v>0.17</v>
      </c>
      <c r="G447" s="101">
        <f ca="1">VLOOKUP(B447,'Insumos e Serviços'!$A:$F,6,0)</f>
        <v>24.48</v>
      </c>
      <c r="H447" s="101">
        <f>TRUNC(F447*G447,2)</f>
        <v>4.16</v>
      </c>
    </row>
    <row r="448" spans="1:8" ht="23.25" thickBot="1">
      <c r="A448" s="103" t="str">
        <f ca="1">VLOOKUP(B448,'Insumos e Serviços'!$A:$F,3,0)</f>
        <v>Insumo</v>
      </c>
      <c r="B448" s="77" t="s">
        <v>170</v>
      </c>
      <c r="C448" s="102" t="str">
        <f ca="1">VLOOKUP(B448,'Insumos e Serviços'!$A:$F,2,0)</f>
        <v>Próprio</v>
      </c>
      <c r="D448" s="103" t="str">
        <f ca="1">VLOOKUP(B448,'Insumos e Serviços'!$A:$F,4,0)</f>
        <v>Acabamento cromado para registro de gaveta ou pressão com mecanismo 1/2 volta, ref. Deca, Linha Flex Plus 4916.C21.PQ</v>
      </c>
      <c r="E448" s="102" t="str">
        <f ca="1">VLOOKUP(B448,'Insumos e Serviços'!$A:$F,5,0)</f>
        <v>un</v>
      </c>
      <c r="F448" s="91">
        <v>1</v>
      </c>
      <c r="G448" s="101">
        <f ca="1">VLOOKUP(B448,'Insumos e Serviços'!$A:$F,6,0)</f>
        <v>85.49</v>
      </c>
      <c r="H448" s="101">
        <f>TRUNC(F448*G448,2)</f>
        <v>85.49</v>
      </c>
    </row>
    <row r="449" spans="1:8" ht="12" thickTop="1">
      <c r="A449" s="79"/>
      <c r="B449" s="85"/>
      <c r="C449" s="85"/>
      <c r="D449" s="88"/>
      <c r="E449" s="85"/>
      <c r="F449" s="92"/>
      <c r="G449" s="94"/>
      <c r="H449" s="94"/>
    </row>
    <row r="450" spans="1:8" ht="22.5">
      <c r="A450" s="75" t="s">
        <v>1167</v>
      </c>
      <c r="B450" s="104" t="str">
        <f ca="1">VLOOKUP(A450,'Orçamento Sintético'!$A:$H,2,0)</f>
        <v xml:space="preserve"> MPDFT1614 </v>
      </c>
      <c r="C450" s="104" t="str">
        <f ca="1">VLOOKUP(A450,'Orçamento Sintético'!$A:$H,3,0)</f>
        <v>Próprio</v>
      </c>
      <c r="D450" s="105" t="str">
        <f ca="1">VLOOKUP(A450,'Orçamento Sintético'!$A:$H,4,0)</f>
        <v>Cópia da Cpos (44.20.150) - Acabamento de metal cromado para registro grande, Deca Linha Flex 4900.C20.GD</v>
      </c>
      <c r="E450" s="104" t="str">
        <f ca="1">VLOOKUP(A450,'Orçamento Sintético'!$A:$H,5,0)</f>
        <v>un</v>
      </c>
      <c r="F450" s="90"/>
      <c r="G450" s="76"/>
      <c r="H450" s="76">
        <f>SUM(H451:H452)</f>
        <v>67.239999999999995</v>
      </c>
    </row>
    <row r="451" spans="1:8">
      <c r="A451" s="103" t="str">
        <f ca="1">VLOOKUP(B451,'Insumos e Serviços'!$A:$F,3,0)</f>
        <v>Composição</v>
      </c>
      <c r="B451" s="77" t="s">
        <v>806</v>
      </c>
      <c r="C451" s="102" t="str">
        <f ca="1">VLOOKUP(B451,'Insumos e Serviços'!$A:$F,2,0)</f>
        <v>SINAPI</v>
      </c>
      <c r="D451" s="103" t="str">
        <f ca="1">VLOOKUP(B451,'Insumos e Serviços'!$A:$F,4,0)</f>
        <v>ENCANADOR OU BOMBEIRO HIDRÁULICO COM ENCARGOS COMPLEMENTARES</v>
      </c>
      <c r="E451" s="102" t="str">
        <f ca="1">VLOOKUP(B451,'Insumos e Serviços'!$A:$F,5,0)</f>
        <v>H</v>
      </c>
      <c r="F451" s="91">
        <v>0.17</v>
      </c>
      <c r="G451" s="101">
        <f ca="1">VLOOKUP(B451,'Insumos e Serviços'!$A:$F,6,0)</f>
        <v>24.48</v>
      </c>
      <c r="H451" s="101">
        <f>TRUNC(F451*G451,2)</f>
        <v>4.16</v>
      </c>
    </row>
    <row r="452" spans="1:8" ht="12" thickBot="1">
      <c r="A452" s="103" t="str">
        <f ca="1">VLOOKUP(B452,'Insumos e Serviços'!$A:$F,3,0)</f>
        <v>Insumo</v>
      </c>
      <c r="B452" s="77" t="s">
        <v>112</v>
      </c>
      <c r="C452" s="102" t="str">
        <f ca="1">VLOOKUP(B452,'Insumos e Serviços'!$A:$F,2,0)</f>
        <v>Próprio</v>
      </c>
      <c r="D452" s="103" t="str">
        <f ca="1">VLOOKUP(B452,'Insumos e Serviços'!$A:$F,4,0)</f>
        <v>Acabamento de registro de gaveta cromado Deca Linha Flex, 4900.C20.GD</v>
      </c>
      <c r="E452" s="102" t="str">
        <f ca="1">VLOOKUP(B452,'Insumos e Serviços'!$A:$F,5,0)</f>
        <v>un</v>
      </c>
      <c r="F452" s="91">
        <v>1</v>
      </c>
      <c r="G452" s="101">
        <f ca="1">VLOOKUP(B452,'Insumos e Serviços'!$A:$F,6,0)</f>
        <v>63.08</v>
      </c>
      <c r="H452" s="101">
        <f>TRUNC(F452*G452,2)</f>
        <v>63.08</v>
      </c>
    </row>
    <row r="453" spans="1:8" ht="12" thickTop="1">
      <c r="A453" s="79"/>
      <c r="B453" s="85"/>
      <c r="C453" s="85"/>
      <c r="D453" s="88"/>
      <c r="E453" s="85"/>
      <c r="F453" s="92"/>
      <c r="G453" s="94"/>
      <c r="H453" s="94"/>
    </row>
    <row r="454" spans="1:8" ht="22.5">
      <c r="A454" s="75" t="s">
        <v>1170</v>
      </c>
      <c r="B454" s="104" t="str">
        <f ca="1">VLOOKUP(A454,'Orçamento Sintético'!$A:$H,2,0)</f>
        <v xml:space="preserve"> MPDFT1613 </v>
      </c>
      <c r="C454" s="104" t="str">
        <f ca="1">VLOOKUP(A454,'Orçamento Sintético'!$A:$H,3,0)</f>
        <v>Próprio</v>
      </c>
      <c r="D454" s="105" t="str">
        <f ca="1">VLOOKUP(A454,'Orçamento Sintético'!$A:$H,4,0)</f>
        <v>Cópia da Cpos (44.20.150) - Acabamento de metal cromado para registro pequeno, de parede, Deca Linha Flex, 4900.C20.PQ</v>
      </c>
      <c r="E454" s="104" t="str">
        <f ca="1">VLOOKUP(A454,'Orçamento Sintético'!$A:$H,5,0)</f>
        <v>un</v>
      </c>
      <c r="F454" s="90"/>
      <c r="G454" s="76"/>
      <c r="H454" s="76">
        <f>SUM(H455:H456)</f>
        <v>59.959999999999994</v>
      </c>
    </row>
    <row r="455" spans="1:8">
      <c r="A455" s="103" t="str">
        <f ca="1">VLOOKUP(B455,'Insumos e Serviços'!$A:$F,3,0)</f>
        <v>Composição</v>
      </c>
      <c r="B455" s="77" t="s">
        <v>806</v>
      </c>
      <c r="C455" s="102" t="str">
        <f ca="1">VLOOKUP(B455,'Insumos e Serviços'!$A:$F,2,0)</f>
        <v>SINAPI</v>
      </c>
      <c r="D455" s="103" t="str">
        <f ca="1">VLOOKUP(B455,'Insumos e Serviços'!$A:$F,4,0)</f>
        <v>ENCANADOR OU BOMBEIRO HIDRÁULICO COM ENCARGOS COMPLEMENTARES</v>
      </c>
      <c r="E455" s="102" t="str">
        <f ca="1">VLOOKUP(B455,'Insumos e Serviços'!$A:$F,5,0)</f>
        <v>H</v>
      </c>
      <c r="F455" s="91">
        <v>0.17</v>
      </c>
      <c r="G455" s="101">
        <f ca="1">VLOOKUP(B455,'Insumos e Serviços'!$A:$F,6,0)</f>
        <v>24.48</v>
      </c>
      <c r="H455" s="101">
        <f>TRUNC(F455*G455,2)</f>
        <v>4.16</v>
      </c>
    </row>
    <row r="456" spans="1:8" ht="12" thickBot="1">
      <c r="A456" s="103" t="str">
        <f ca="1">VLOOKUP(B456,'Insumos e Serviços'!$A:$F,3,0)</f>
        <v>Insumo</v>
      </c>
      <c r="B456" s="77" t="s">
        <v>87</v>
      </c>
      <c r="C456" s="102" t="str">
        <f ca="1">VLOOKUP(B456,'Insumos e Serviços'!$A:$F,2,0)</f>
        <v>Próprio</v>
      </c>
      <c r="D456" s="103" t="str">
        <f ca="1">VLOOKUP(B456,'Insumos e Serviços'!$A:$F,4,0)</f>
        <v>Acabamento de registro de gaveta cromado Deca Linha Flex, 4900.C20.PQ</v>
      </c>
      <c r="E456" s="102" t="str">
        <f ca="1">VLOOKUP(B456,'Insumos e Serviços'!$A:$F,5,0)</f>
        <v>un</v>
      </c>
      <c r="F456" s="91">
        <v>1</v>
      </c>
      <c r="G456" s="101">
        <f ca="1">VLOOKUP(B456,'Insumos e Serviços'!$A:$F,6,0)</f>
        <v>55.8</v>
      </c>
      <c r="H456" s="101">
        <f>TRUNC(F456*G456,2)</f>
        <v>55.8</v>
      </c>
    </row>
    <row r="457" spans="1:8" ht="12" thickTop="1">
      <c r="A457" s="79"/>
      <c r="B457" s="85"/>
      <c r="C457" s="85"/>
      <c r="D457" s="88"/>
      <c r="E457" s="85"/>
      <c r="F457" s="92"/>
      <c r="G457" s="94"/>
      <c r="H457" s="94"/>
    </row>
    <row r="458" spans="1:8">
      <c r="A458" s="131" t="s">
        <v>1185</v>
      </c>
      <c r="B458" s="132"/>
      <c r="C458" s="132"/>
      <c r="D458" s="131" t="s">
        <v>1186</v>
      </c>
      <c r="E458" s="132"/>
      <c r="F458" s="133"/>
      <c r="G458" s="131"/>
      <c r="H458" s="134"/>
    </row>
    <row r="459" spans="1:8">
      <c r="A459" s="131" t="s">
        <v>1187</v>
      </c>
      <c r="B459" s="132"/>
      <c r="C459" s="132"/>
      <c r="D459" s="131" t="s">
        <v>1149</v>
      </c>
      <c r="E459" s="132"/>
      <c r="F459" s="133"/>
      <c r="G459" s="131"/>
      <c r="H459" s="134"/>
    </row>
    <row r="460" spans="1:8" ht="22.5">
      <c r="A460" s="75" t="s">
        <v>1202</v>
      </c>
      <c r="B460" s="104" t="str">
        <f ca="1">VLOOKUP(A460,'Orçamento Sintético'!$A:$H,2,0)</f>
        <v xml:space="preserve"> MPDFT0238 </v>
      </c>
      <c r="C460" s="104" t="str">
        <f ca="1">VLOOKUP(A460,'Orçamento Sintético'!$A:$H,3,0)</f>
        <v>Próprio</v>
      </c>
      <c r="D460" s="105" t="str">
        <f ca="1">VLOOKUP(A460,'Orçamento Sintético'!$A:$H,4,0)</f>
        <v>Copia da SINAPI (89708) - Caixa sifonada, PVC, DN 150x185x75mm, incluindo tampa hermética em aço inox - fornecimento e instalação</v>
      </c>
      <c r="E460" s="104" t="str">
        <f ca="1">VLOOKUP(A460,'Orçamento Sintético'!$A:$H,5,0)</f>
        <v>UN</v>
      </c>
      <c r="F460" s="90"/>
      <c r="G460" s="76"/>
      <c r="H460" s="76">
        <f>SUM(H461:H463)</f>
        <v>140.73000000000002</v>
      </c>
    </row>
    <row r="461" spans="1:8" ht="22.5">
      <c r="A461" s="103" t="str">
        <f ca="1">VLOOKUP(B461,'Insumos e Serviços'!$A:$F,3,0)</f>
        <v>Composição</v>
      </c>
      <c r="B461" s="77" t="s">
        <v>1200</v>
      </c>
      <c r="C461" s="102" t="str">
        <f ca="1">VLOOKUP(B461,'Insumos e Serviços'!$A:$F,2,0)</f>
        <v>SINAPI</v>
      </c>
      <c r="D461" s="103" t="str">
        <f ca="1">VLOOKUP(B461,'Insumos e Serviços'!$A:$F,4,0)</f>
        <v>CAIXA SIFONADA, PVC, DN 150 X 185 X 75 MM, JUNTA ELÁSTICA, FORNECIDA E INSTALADA EM RAMAL DE DESCARGA OU EM RAMAL DE ESGOTO SANITÁRIO. AF_12/2014</v>
      </c>
      <c r="E461" s="102" t="str">
        <f ca="1">VLOOKUP(B461,'Insumos e Serviços'!$A:$F,5,0)</f>
        <v>UN</v>
      </c>
      <c r="F461" s="91">
        <v>1</v>
      </c>
      <c r="G461" s="101">
        <f ca="1">VLOOKUP(B461,'Insumos e Serviços'!$A:$F,6,0)</f>
        <v>99.79</v>
      </c>
      <c r="H461" s="101">
        <f>TRUNC(F461*G461,2)</f>
        <v>99.79</v>
      </c>
    </row>
    <row r="462" spans="1:8">
      <c r="A462" s="103" t="str">
        <f ca="1">VLOOKUP(B462,'Insumos e Serviços'!$A:$F,3,0)</f>
        <v>Insumo</v>
      </c>
      <c r="B462" s="77" t="s">
        <v>155</v>
      </c>
      <c r="C462" s="102" t="str">
        <f ca="1">VLOOKUP(B462,'Insumos e Serviços'!$A:$F,2,0)</f>
        <v>Próprio</v>
      </c>
      <c r="D462" s="103" t="str">
        <f ca="1">VLOOKUP(B462,'Insumos e Serviços'!$A:$F,4,0)</f>
        <v>Tampa hermética em aço inox, DN 150mm, para fechamento de caixa sifonada</v>
      </c>
      <c r="E462" s="102" t="str">
        <f ca="1">VLOOKUP(B462,'Insumos e Serviços'!$A:$F,5,0)</f>
        <v>un</v>
      </c>
      <c r="F462" s="91">
        <v>1</v>
      </c>
      <c r="G462" s="101">
        <f ca="1">VLOOKUP(B462,'Insumos e Serviços'!$A:$F,6,0)</f>
        <v>26.37</v>
      </c>
      <c r="H462" s="101">
        <f>TRUNC(F462*G462,2)</f>
        <v>26.37</v>
      </c>
    </row>
    <row r="463" spans="1:8" ht="12" thickBot="1">
      <c r="A463" s="103" t="str">
        <f ca="1">VLOOKUP(B463,'Insumos e Serviços'!$A:$F,3,0)</f>
        <v>Insumo</v>
      </c>
      <c r="B463" s="77" t="s">
        <v>174</v>
      </c>
      <c r="C463" s="102" t="str">
        <f ca="1">VLOOKUP(B463,'Insumos e Serviços'!$A:$F,2,0)</f>
        <v>SINAPI</v>
      </c>
      <c r="D463" s="103" t="str">
        <f ca="1">VLOOKUP(B463,'Insumos e Serviços'!$A:$F,4,0)</f>
        <v>ANEL BORRACHA, DN 150 MM, PARA TUBO SERIE REFORCADA ESGOTO PREDIAL</v>
      </c>
      <c r="E463" s="102" t="str">
        <f ca="1">VLOOKUP(B463,'Insumos e Serviços'!$A:$F,5,0)</f>
        <v>UN</v>
      </c>
      <c r="F463" s="91">
        <v>1</v>
      </c>
      <c r="G463" s="101">
        <f ca="1">VLOOKUP(B463,'Insumos e Serviços'!$A:$F,6,0)</f>
        <v>14.57</v>
      </c>
      <c r="H463" s="101">
        <f>TRUNC(F463*G463,2)</f>
        <v>14.57</v>
      </c>
    </row>
    <row r="464" spans="1:8" ht="12" thickTop="1">
      <c r="A464" s="79"/>
      <c r="B464" s="85"/>
      <c r="C464" s="85"/>
      <c r="D464" s="88"/>
      <c r="E464" s="85"/>
      <c r="F464" s="92"/>
      <c r="G464" s="94"/>
      <c r="H464" s="94"/>
    </row>
    <row r="465" spans="1:8">
      <c r="A465" s="131" t="s">
        <v>1205</v>
      </c>
      <c r="B465" s="132"/>
      <c r="C465" s="132"/>
      <c r="D465" s="131" t="s">
        <v>794</v>
      </c>
      <c r="E465" s="132"/>
      <c r="F465" s="133"/>
      <c r="G465" s="131"/>
      <c r="H465" s="134"/>
    </row>
    <row r="466" spans="1:8" ht="22.5">
      <c r="A466" s="75" t="s">
        <v>1206</v>
      </c>
      <c r="B466" s="104" t="str">
        <f ca="1">VLOOKUP(A466,'Orçamento Sintético'!$A:$H,2,0)</f>
        <v xml:space="preserve"> MPDFT1631 </v>
      </c>
      <c r="C466" s="104" t="str">
        <f ca="1">VLOOKUP(A466,'Orçamento Sintético'!$A:$H,3,0)</f>
        <v>Próprio</v>
      </c>
      <c r="D466" s="105" t="str">
        <f ca="1">VLOOKUP(A466,'Orçamento Sintético'!$A:$H,4,0)</f>
        <v>Copia da SBC (023361) - Execução de visita em forro de gesso, DM 30 x 30cm, inclusive acabamento em perfis de alumínio na cor branca</v>
      </c>
      <c r="E466" s="104" t="str">
        <f ca="1">VLOOKUP(A466,'Orçamento Sintético'!$A:$H,5,0)</f>
        <v>un</v>
      </c>
      <c r="F466" s="90"/>
      <c r="G466" s="76"/>
      <c r="H466" s="76">
        <f>SUM(H467:H470)</f>
        <v>86.039999999999992</v>
      </c>
    </row>
    <row r="467" spans="1:8">
      <c r="A467" s="103" t="str">
        <f ca="1">VLOOKUP(B467,'Insumos e Serviços'!$A:$F,3,0)</f>
        <v>Composição</v>
      </c>
      <c r="B467" s="77" t="s">
        <v>230</v>
      </c>
      <c r="C467" s="102" t="str">
        <f ca="1">VLOOKUP(B467,'Insumos e Serviços'!$A:$F,2,0)</f>
        <v>SINAPI</v>
      </c>
      <c r="D467" s="103" t="str">
        <f ca="1">VLOOKUP(B467,'Insumos e Serviços'!$A:$F,4,0)</f>
        <v>GESSEIRO COM ENCARGOS COMPLEMENTARES</v>
      </c>
      <c r="E467" s="102" t="str">
        <f ca="1">VLOOKUP(B467,'Insumos e Serviços'!$A:$F,5,0)</f>
        <v>H</v>
      </c>
      <c r="F467" s="91">
        <v>0.45300000000000001</v>
      </c>
      <c r="G467" s="101">
        <f ca="1">VLOOKUP(B467,'Insumos e Serviços'!$A:$F,6,0)</f>
        <v>24.95</v>
      </c>
      <c r="H467" s="101">
        <f>TRUNC(F467*G467,2)</f>
        <v>11.3</v>
      </c>
    </row>
    <row r="468" spans="1:8">
      <c r="A468" s="103" t="str">
        <f ca="1">VLOOKUP(B468,'Insumos e Serviços'!$A:$F,3,0)</f>
        <v>Composição</v>
      </c>
      <c r="B468" s="77" t="s">
        <v>817</v>
      </c>
      <c r="C468" s="102" t="str">
        <f ca="1">VLOOKUP(B468,'Insumos e Serviços'!$A:$F,2,0)</f>
        <v>SINAPI</v>
      </c>
      <c r="D468" s="103" t="str">
        <f ca="1">VLOOKUP(B468,'Insumos e Serviços'!$A:$F,4,0)</f>
        <v>AJUDANTE ESPECIALIZADO COM ENCARGOS COMPLEMENTARES</v>
      </c>
      <c r="E468" s="102" t="str">
        <f ca="1">VLOOKUP(B468,'Insumos e Serviços'!$A:$F,5,0)</f>
        <v>H</v>
      </c>
      <c r="F468" s="91">
        <v>0.45300000000000001</v>
      </c>
      <c r="G468" s="101">
        <f ca="1">VLOOKUP(B468,'Insumos e Serviços'!$A:$F,6,0)</f>
        <v>19.7</v>
      </c>
      <c r="H468" s="101">
        <f>TRUNC(F468*G468,2)</f>
        <v>8.92</v>
      </c>
    </row>
    <row r="469" spans="1:8">
      <c r="A469" s="103" t="str">
        <f ca="1">VLOOKUP(B469,'Insumos e Serviços'!$A:$F,3,0)</f>
        <v>Insumo</v>
      </c>
      <c r="B469" s="77" t="s">
        <v>142</v>
      </c>
      <c r="C469" s="102" t="str">
        <f ca="1">VLOOKUP(B469,'Insumos e Serviços'!$A:$F,2,0)</f>
        <v>SINAPI</v>
      </c>
      <c r="D469" s="103" t="str">
        <f ca="1">VLOOKUP(B469,'Insumos e Serviços'!$A:$F,4,0)</f>
        <v>CANTONEIRA ALUMINIO ABAS IGUAIS 1 ", E = 3 /16 "</v>
      </c>
      <c r="E469" s="102" t="str">
        <f ca="1">VLOOKUP(B469,'Insumos e Serviços'!$A:$F,5,0)</f>
        <v>M</v>
      </c>
      <c r="F469" s="91">
        <v>2.76</v>
      </c>
      <c r="G469" s="101">
        <f ca="1">VLOOKUP(B469,'Insumos e Serviços'!$A:$F,6,0)</f>
        <v>23.27</v>
      </c>
      <c r="H469" s="101">
        <f>TRUNC(F469*G469,2)</f>
        <v>64.22</v>
      </c>
    </row>
    <row r="470" spans="1:8" ht="23.25" thickBot="1">
      <c r="A470" s="103" t="str">
        <f ca="1">VLOOKUP(B470,'Insumos e Serviços'!$A:$F,3,0)</f>
        <v>Insumo</v>
      </c>
      <c r="B470" s="77" t="s">
        <v>206</v>
      </c>
      <c r="C470" s="102" t="str">
        <f ca="1">VLOOKUP(B470,'Insumos e Serviços'!$A:$F,2,0)</f>
        <v>SINAPI</v>
      </c>
      <c r="D470" s="103" t="str">
        <f ca="1">VLOOKUP(B470,'Insumos e Serviços'!$A:$F,4,0)</f>
        <v>PLACA / CHAPA DE GESSO ACARTONADO, STANDARD (ST), COR BRANCA, E = 12,5 MM, 1200 X 1800 MM (L X C)</v>
      </c>
      <c r="E470" s="102" t="str">
        <f ca="1">VLOOKUP(B470,'Insumos e Serviços'!$A:$F,5,0)</f>
        <v>m²</v>
      </c>
      <c r="F470" s="91">
        <v>9.9000000000000005E-2</v>
      </c>
      <c r="G470" s="101">
        <f ca="1">VLOOKUP(B470,'Insumos e Serviços'!$A:$F,6,0)</f>
        <v>16.190000000000001</v>
      </c>
      <c r="H470" s="101">
        <f>TRUNC(F470*G470,2)</f>
        <v>1.6</v>
      </c>
    </row>
    <row r="471" spans="1:8" ht="12" thickTop="1">
      <c r="A471" s="79"/>
      <c r="B471" s="85"/>
      <c r="C471" s="85"/>
      <c r="D471" s="88"/>
      <c r="E471" s="85"/>
      <c r="F471" s="92"/>
      <c r="G471" s="94"/>
      <c r="H471" s="94"/>
    </row>
    <row r="472" spans="1:8" ht="22.5">
      <c r="A472" s="75" t="s">
        <v>1209</v>
      </c>
      <c r="B472" s="104" t="str">
        <f ca="1">VLOOKUP(A472,'Orçamento Sintético'!$A:$H,2,0)</f>
        <v xml:space="preserve"> MPDFT0109 </v>
      </c>
      <c r="C472" s="104" t="str">
        <f ca="1">VLOOKUP(A472,'Orçamento Sintético'!$A:$H,3,0)</f>
        <v>Próprio</v>
      </c>
      <c r="D472" s="105" t="str">
        <f ca="1">VLOOKUP(A472,'Orçamento Sintético'!$A:$H,4,0)</f>
        <v>Copia da CPOS (04.30.060) - Remoção de tubulação hidráulica em geral, incluindo conexões, caixas e ralos</v>
      </c>
      <c r="E472" s="104" t="str">
        <f ca="1">VLOOKUP(A472,'Orçamento Sintético'!$A:$H,5,0)</f>
        <v>m</v>
      </c>
      <c r="F472" s="90"/>
      <c r="G472" s="76"/>
      <c r="H472" s="76">
        <f>SUM(H473)</f>
        <v>7.46</v>
      </c>
    </row>
    <row r="473" spans="1:8" ht="12" thickBot="1">
      <c r="A473" s="103" t="str">
        <f ca="1">VLOOKUP(B473,'Insumos e Serviços'!$A:$F,3,0)</f>
        <v>Composição</v>
      </c>
      <c r="B473" s="77" t="s">
        <v>802</v>
      </c>
      <c r="C473" s="102" t="str">
        <f ca="1">VLOOKUP(B473,'Insumos e Serviços'!$A:$F,2,0)</f>
        <v>SINAPI</v>
      </c>
      <c r="D473" s="103" t="str">
        <f ca="1">VLOOKUP(B473,'Insumos e Serviços'!$A:$F,4,0)</f>
        <v>SERVENTE COM ENCARGOS COMPLEMENTARES</v>
      </c>
      <c r="E473" s="102" t="str">
        <f ca="1">VLOOKUP(B473,'Insumos e Serviços'!$A:$F,5,0)</f>
        <v>H</v>
      </c>
      <c r="F473" s="91">
        <v>0.4</v>
      </c>
      <c r="G473" s="101">
        <f ca="1">VLOOKUP(B473,'Insumos e Serviços'!$A:$F,6,0)</f>
        <v>18.649999999999999</v>
      </c>
      <c r="H473" s="101">
        <f>TRUNC(F473*G473,2)</f>
        <v>7.46</v>
      </c>
    </row>
    <row r="474" spans="1:8" ht="12" thickTop="1">
      <c r="A474" s="79"/>
      <c r="B474" s="85"/>
      <c r="C474" s="85"/>
      <c r="D474" s="88"/>
      <c r="E474" s="85"/>
      <c r="F474" s="92"/>
      <c r="G474" s="94"/>
      <c r="H474" s="94"/>
    </row>
    <row r="475" spans="1:8">
      <c r="A475" s="72" t="s">
        <v>795</v>
      </c>
      <c r="B475" s="84"/>
      <c r="C475" s="84"/>
      <c r="D475" s="86" t="s">
        <v>796</v>
      </c>
      <c r="E475" s="84"/>
      <c r="F475" s="89"/>
      <c r="G475" s="73"/>
      <c r="H475" s="74"/>
    </row>
    <row r="476" spans="1:8">
      <c r="A476" s="131" t="s">
        <v>797</v>
      </c>
      <c r="B476" s="132"/>
      <c r="C476" s="132"/>
      <c r="D476" s="131" t="s">
        <v>798</v>
      </c>
      <c r="E476" s="132"/>
      <c r="F476" s="133"/>
      <c r="G476" s="131"/>
      <c r="H476" s="134"/>
    </row>
    <row r="477" spans="1:8">
      <c r="A477" s="131" t="s">
        <v>1218</v>
      </c>
      <c r="B477" s="132"/>
      <c r="C477" s="132"/>
      <c r="D477" s="131" t="s">
        <v>1219</v>
      </c>
      <c r="E477" s="132"/>
      <c r="F477" s="133"/>
      <c r="G477" s="131"/>
      <c r="H477" s="134"/>
    </row>
    <row r="478" spans="1:8">
      <c r="A478" s="75" t="s">
        <v>1220</v>
      </c>
      <c r="B478" s="104" t="str">
        <f ca="1">VLOOKUP(A478,'Orçamento Sintético'!$A:$H,2,0)</f>
        <v xml:space="preserve"> MPDFT0927 </v>
      </c>
      <c r="C478" s="104" t="str">
        <f ca="1">VLOOKUP(A478,'Orçamento Sintético'!$A:$H,3,0)</f>
        <v>Próprio</v>
      </c>
      <c r="D478" s="105" t="str">
        <f ca="1">VLOOKUP(A478,'Orçamento Sintético'!$A:$H,4,0)</f>
        <v>Quadro QT-N-SS - PJDIJ e PJSA</v>
      </c>
      <c r="E478" s="104" t="str">
        <f ca="1">VLOOKUP(A478,'Orçamento Sintético'!$A:$H,5,0)</f>
        <v>un</v>
      </c>
      <c r="F478" s="90"/>
      <c r="G478" s="76"/>
      <c r="H478" s="76">
        <f>SUM(H479:H481)</f>
        <v>9069.41</v>
      </c>
    </row>
    <row r="479" spans="1:8">
      <c r="A479" s="103" t="str">
        <f ca="1">VLOOKUP(B479,'Insumos e Serviços'!$A:$F,3,0)</f>
        <v>Composição</v>
      </c>
      <c r="B479" s="77" t="s">
        <v>850</v>
      </c>
      <c r="C479" s="102" t="str">
        <f ca="1">VLOOKUP(B479,'Insumos e Serviços'!$A:$F,2,0)</f>
        <v>SINAPI</v>
      </c>
      <c r="D479" s="103" t="str">
        <f ca="1">VLOOKUP(B479,'Insumos e Serviços'!$A:$F,4,0)</f>
        <v>AUXILIAR DE ELETRICISTA COM ENCARGOS COMPLEMENTARES</v>
      </c>
      <c r="E479" s="102" t="str">
        <f ca="1">VLOOKUP(B479,'Insumos e Serviços'!$A:$F,5,0)</f>
        <v>H</v>
      </c>
      <c r="F479" s="91">
        <v>10</v>
      </c>
      <c r="G479" s="101">
        <f ca="1">VLOOKUP(B479,'Insumos e Serviços'!$A:$F,6,0)</f>
        <v>19.649999999999999</v>
      </c>
      <c r="H479" s="101">
        <f>TRUNC(F479*G479,2)</f>
        <v>196.5</v>
      </c>
    </row>
    <row r="480" spans="1:8">
      <c r="A480" s="103" t="str">
        <f ca="1">VLOOKUP(B480,'Insumos e Serviços'!$A:$F,3,0)</f>
        <v>Composição</v>
      </c>
      <c r="B480" s="77" t="s">
        <v>819</v>
      </c>
      <c r="C480" s="102" t="str">
        <f ca="1">VLOOKUP(B480,'Insumos e Serviços'!$A:$F,2,0)</f>
        <v>SINAPI</v>
      </c>
      <c r="D480" s="103" t="str">
        <f ca="1">VLOOKUP(B480,'Insumos e Serviços'!$A:$F,4,0)</f>
        <v>ELETRICISTA COM ENCARGOS COMPLEMENTARES</v>
      </c>
      <c r="E480" s="102" t="str">
        <f ca="1">VLOOKUP(B480,'Insumos e Serviços'!$A:$F,5,0)</f>
        <v>H</v>
      </c>
      <c r="F480" s="91">
        <v>10</v>
      </c>
      <c r="G480" s="101">
        <f ca="1">VLOOKUP(B480,'Insumos e Serviços'!$A:$F,6,0)</f>
        <v>25.34</v>
      </c>
      <c r="H480" s="101">
        <f>TRUNC(F480*G480,2)</f>
        <v>253.4</v>
      </c>
    </row>
    <row r="481" spans="1:8" ht="12" thickBot="1">
      <c r="A481" s="103" t="str">
        <f ca="1">VLOOKUP(B481,'Insumos e Serviços'!$A:$F,3,0)</f>
        <v>Insumo</v>
      </c>
      <c r="B481" s="77" t="s">
        <v>23</v>
      </c>
      <c r="C481" s="102" t="str">
        <f ca="1">VLOOKUP(B481,'Insumos e Serviços'!$A:$F,2,0)</f>
        <v>Próprio</v>
      </c>
      <c r="D481" s="103" t="str">
        <f ca="1">VLOOKUP(B481,'Insumos e Serviços'!$A:$F,4,0)</f>
        <v>Quadro QT-N-SS - PJDIJ e PJSA</v>
      </c>
      <c r="E481" s="102" t="str">
        <f ca="1">VLOOKUP(B481,'Insumos e Serviços'!$A:$F,5,0)</f>
        <v>un</v>
      </c>
      <c r="F481" s="91">
        <v>1</v>
      </c>
      <c r="G481" s="101">
        <f ca="1">VLOOKUP(B481,'Insumos e Serviços'!$A:$F,6,0)</f>
        <v>8619.51</v>
      </c>
      <c r="H481" s="101">
        <f>TRUNC(F481*G481,2)</f>
        <v>8619.51</v>
      </c>
    </row>
    <row r="482" spans="1:8" ht="12" thickTop="1">
      <c r="A482" s="79"/>
      <c r="B482" s="85"/>
      <c r="C482" s="85"/>
      <c r="D482" s="88"/>
      <c r="E482" s="85"/>
      <c r="F482" s="92"/>
      <c r="G482" s="94"/>
      <c r="H482" s="94"/>
    </row>
    <row r="483" spans="1:8" ht="22.5">
      <c r="A483" s="75" t="s">
        <v>1223</v>
      </c>
      <c r="B483" s="104" t="str">
        <f ca="1">VLOOKUP(A483,'Orçamento Sintético'!$A:$H,2,0)</f>
        <v xml:space="preserve"> MPDFT0925 </v>
      </c>
      <c r="C483" s="104" t="str">
        <f ca="1">VLOOKUP(A483,'Orçamento Sintético'!$A:$H,3,0)</f>
        <v>Próprio</v>
      </c>
      <c r="D483" s="105" t="str">
        <f ca="1">VLOOKUP(A483,'Orçamento Sintético'!$A:$H,4,0)</f>
        <v>Cópia da CPOS (37.25.090) - Disjuntor tripolar caixa moldada 63A 50kA/380V Schneider LV429006+LV429032</v>
      </c>
      <c r="E483" s="104" t="str">
        <f ca="1">VLOOKUP(A483,'Orçamento Sintético'!$A:$H,5,0)</f>
        <v>un</v>
      </c>
      <c r="F483" s="90"/>
      <c r="G483" s="76"/>
      <c r="H483" s="76">
        <f>SUM(H484:H487)</f>
        <v>2896.0099999999998</v>
      </c>
    </row>
    <row r="484" spans="1:8">
      <c r="A484" s="103" t="str">
        <f ca="1">VLOOKUP(B484,'Insumos e Serviços'!$A:$F,3,0)</f>
        <v>Composição</v>
      </c>
      <c r="B484" s="77" t="s">
        <v>254</v>
      </c>
      <c r="C484" s="102" t="str">
        <f ca="1">VLOOKUP(B484,'Insumos e Serviços'!$A:$F,2,0)</f>
        <v>SINAPI</v>
      </c>
      <c r="D484" s="103" t="str">
        <f ca="1">VLOOKUP(B484,'Insumos e Serviços'!$A:$F,4,0)</f>
        <v>MONTADOR DE ELETROELETRÔNICOS COM ENCARGOS COMPLEMENTARES</v>
      </c>
      <c r="E484" s="102" t="str">
        <f ca="1">VLOOKUP(B484,'Insumos e Serviços'!$A:$F,5,0)</f>
        <v>H</v>
      </c>
      <c r="F484" s="91">
        <v>1</v>
      </c>
      <c r="G484" s="101">
        <f ca="1">VLOOKUP(B484,'Insumos e Serviços'!$A:$F,6,0)</f>
        <v>22.43</v>
      </c>
      <c r="H484" s="101">
        <f>TRUNC(F484*G484,2)</f>
        <v>22.43</v>
      </c>
    </row>
    <row r="485" spans="1:8">
      <c r="A485" s="103" t="str">
        <f ca="1">VLOOKUP(B485,'Insumos e Serviços'!$A:$F,3,0)</f>
        <v>Composição</v>
      </c>
      <c r="B485" s="77" t="s">
        <v>819</v>
      </c>
      <c r="C485" s="102" t="str">
        <f ca="1">VLOOKUP(B485,'Insumos e Serviços'!$A:$F,2,0)</f>
        <v>SINAPI</v>
      </c>
      <c r="D485" s="103" t="str">
        <f ca="1">VLOOKUP(B485,'Insumos e Serviços'!$A:$F,4,0)</f>
        <v>ELETRICISTA COM ENCARGOS COMPLEMENTARES</v>
      </c>
      <c r="E485" s="102" t="str">
        <f ca="1">VLOOKUP(B485,'Insumos e Serviços'!$A:$F,5,0)</f>
        <v>H</v>
      </c>
      <c r="F485" s="91">
        <v>2</v>
      </c>
      <c r="G485" s="101">
        <f ca="1">VLOOKUP(B485,'Insumos e Serviços'!$A:$F,6,0)</f>
        <v>25.34</v>
      </c>
      <c r="H485" s="101">
        <f>TRUNC(F485*G485,2)</f>
        <v>50.68</v>
      </c>
    </row>
    <row r="486" spans="1:8">
      <c r="A486" s="103" t="str">
        <f ca="1">VLOOKUP(B486,'Insumos e Serviços'!$A:$F,3,0)</f>
        <v>Composição</v>
      </c>
      <c r="B486" s="77" t="s">
        <v>850</v>
      </c>
      <c r="C486" s="102" t="str">
        <f ca="1">VLOOKUP(B486,'Insumos e Serviços'!$A:$F,2,0)</f>
        <v>SINAPI</v>
      </c>
      <c r="D486" s="103" t="str">
        <f ca="1">VLOOKUP(B486,'Insumos e Serviços'!$A:$F,4,0)</f>
        <v>AUXILIAR DE ELETRICISTA COM ENCARGOS COMPLEMENTARES</v>
      </c>
      <c r="E486" s="102" t="str">
        <f ca="1">VLOOKUP(B486,'Insumos e Serviços'!$A:$F,5,0)</f>
        <v>H</v>
      </c>
      <c r="F486" s="91">
        <v>2</v>
      </c>
      <c r="G486" s="101">
        <f ca="1">VLOOKUP(B486,'Insumos e Serviços'!$A:$F,6,0)</f>
        <v>19.649999999999999</v>
      </c>
      <c r="H486" s="101">
        <f>TRUNC(F486*G486,2)</f>
        <v>39.299999999999997</v>
      </c>
    </row>
    <row r="487" spans="1:8" ht="23.25" thickBot="1">
      <c r="A487" s="103" t="str">
        <f ca="1">VLOOKUP(B487,'Insumos e Serviços'!$A:$F,3,0)</f>
        <v>Insumo</v>
      </c>
      <c r="B487" s="77" t="s">
        <v>52</v>
      </c>
      <c r="C487" s="102" t="str">
        <f ca="1">VLOOKUP(B487,'Insumos e Serviços'!$A:$F,2,0)</f>
        <v>Próprio</v>
      </c>
      <c r="D487" s="103" t="str">
        <f ca="1">VLOOKUP(B487,'Insumos e Serviços'!$A:$F,4,0)</f>
        <v>Disjunto tripolar caixa moldada 63A 50kA/380V Schneider, inclusive disparador, LV429006+LV429032</v>
      </c>
      <c r="E487" s="102" t="str">
        <f ca="1">VLOOKUP(B487,'Insumos e Serviços'!$A:$F,5,0)</f>
        <v>un</v>
      </c>
      <c r="F487" s="91">
        <v>1</v>
      </c>
      <c r="G487" s="101">
        <f ca="1">VLOOKUP(B487,'Insumos e Serviços'!$A:$F,6,0)</f>
        <v>2783.6</v>
      </c>
      <c r="H487" s="101">
        <f>TRUNC(F487*G487,2)</f>
        <v>2783.6</v>
      </c>
    </row>
    <row r="488" spans="1:8" ht="12" thickTop="1">
      <c r="A488" s="79"/>
      <c r="B488" s="85"/>
      <c r="C488" s="85"/>
      <c r="D488" s="88"/>
      <c r="E488" s="85"/>
      <c r="F488" s="92"/>
      <c r="G488" s="94"/>
      <c r="H488" s="94"/>
    </row>
    <row r="489" spans="1:8">
      <c r="A489" s="131" t="s">
        <v>799</v>
      </c>
      <c r="B489" s="132"/>
      <c r="C489" s="132"/>
      <c r="D489" s="131" t="s">
        <v>1226</v>
      </c>
      <c r="E489" s="132"/>
      <c r="F489" s="133"/>
      <c r="G489" s="131"/>
      <c r="H489" s="134"/>
    </row>
    <row r="490" spans="1:8" ht="33.75">
      <c r="A490" s="75" t="s">
        <v>1233</v>
      </c>
      <c r="B490" s="104" t="str">
        <f ca="1">VLOOKUP(A490,'Orçamento Sintético'!$A:$H,2,0)</f>
        <v xml:space="preserve"> MPDFT0873 </v>
      </c>
      <c r="C490" s="104" t="str">
        <f ca="1">VLOOKUP(A490,'Orçamento Sintético'!$A:$H,3,0)</f>
        <v>Próprio</v>
      </c>
      <c r="D490" s="105" t="str">
        <f ca="1">VLOOKUP(A490,'Orçamento Sintético'!$A:$H,4,0)</f>
        <v>Luminária circular de embutir, com difusor translúcido recuado, refletor multifacetado em alumínio anodizado  alto brilho LED EF45-E12000840, cor alumínio - Lumicenter LED Solution</v>
      </c>
      <c r="E490" s="104" t="str">
        <f ca="1">VLOOKUP(A490,'Orçamento Sintético'!$A:$H,5,0)</f>
        <v>un</v>
      </c>
      <c r="F490" s="90"/>
      <c r="G490" s="76"/>
      <c r="H490" s="76">
        <f>SUM(H491:H497)</f>
        <v>544.17000000000007</v>
      </c>
    </row>
    <row r="491" spans="1:8">
      <c r="A491" s="103" t="str">
        <f ca="1">VLOOKUP(B491,'Insumos e Serviços'!$A:$F,3,0)</f>
        <v>Composição</v>
      </c>
      <c r="B491" s="77" t="s">
        <v>850</v>
      </c>
      <c r="C491" s="102" t="str">
        <f ca="1">VLOOKUP(B491,'Insumos e Serviços'!$A:$F,2,0)</f>
        <v>SINAPI</v>
      </c>
      <c r="D491" s="103" t="str">
        <f ca="1">VLOOKUP(B491,'Insumos e Serviços'!$A:$F,4,0)</f>
        <v>AUXILIAR DE ELETRICISTA COM ENCARGOS COMPLEMENTARES</v>
      </c>
      <c r="E491" s="102" t="str">
        <f ca="1">VLOOKUP(B491,'Insumos e Serviços'!$A:$F,5,0)</f>
        <v>H</v>
      </c>
      <c r="F491" s="91">
        <v>0.52</v>
      </c>
      <c r="G491" s="101">
        <f ca="1">VLOOKUP(B491,'Insumos e Serviços'!$A:$F,6,0)</f>
        <v>19.649999999999999</v>
      </c>
      <c r="H491" s="101">
        <f>TRUNC(F491*G491,2)</f>
        <v>10.210000000000001</v>
      </c>
    </row>
    <row r="492" spans="1:8">
      <c r="A492" s="103" t="str">
        <f ca="1">VLOOKUP(B492,'Insumos e Serviços'!$A:$F,3,0)</f>
        <v>Composição</v>
      </c>
      <c r="B492" s="77" t="s">
        <v>819</v>
      </c>
      <c r="C492" s="102" t="str">
        <f ca="1">VLOOKUP(B492,'Insumos e Serviços'!$A:$F,2,0)</f>
        <v>SINAPI</v>
      </c>
      <c r="D492" s="103" t="str">
        <f ca="1">VLOOKUP(B492,'Insumos e Serviços'!$A:$F,4,0)</f>
        <v>ELETRICISTA COM ENCARGOS COMPLEMENTARES</v>
      </c>
      <c r="E492" s="102" t="str">
        <f ca="1">VLOOKUP(B492,'Insumos e Serviços'!$A:$F,5,0)</f>
        <v>H</v>
      </c>
      <c r="F492" s="91">
        <v>0.7</v>
      </c>
      <c r="G492" s="101">
        <f ca="1">VLOOKUP(B492,'Insumos e Serviços'!$A:$F,6,0)</f>
        <v>25.34</v>
      </c>
      <c r="H492" s="101">
        <f t="shared" ref="H492:H497" si="17">TRUNC(F492*G492,2)</f>
        <v>17.73</v>
      </c>
    </row>
    <row r="493" spans="1:8" ht="22.5">
      <c r="A493" s="103" t="str">
        <f ca="1">VLOOKUP(B493,'Insumos e Serviços'!$A:$F,3,0)</f>
        <v>Composição</v>
      </c>
      <c r="B493" s="77" t="s">
        <v>256</v>
      </c>
      <c r="C493" s="102" t="str">
        <f ca="1">VLOOKUP(B493,'Insumos e Serviços'!$A:$F,2,0)</f>
        <v>SINAPI</v>
      </c>
      <c r="D493" s="103" t="str">
        <f ca="1">VLOOKUP(B493,'Insumos e Serviços'!$A:$F,4,0)</f>
        <v>CONDULETE DE PVC, TIPO LL, PARA ELETRODUTO DE PVC SOLDÁVEL DN 20 MM (1/2''), APARENTE - FORNECIMENTO E INSTALAÇÃO. AF_11/2016</v>
      </c>
      <c r="E493" s="102" t="str">
        <f ca="1">VLOOKUP(B493,'Insumos e Serviços'!$A:$F,5,0)</f>
        <v>UN</v>
      </c>
      <c r="F493" s="91">
        <v>1</v>
      </c>
      <c r="G493" s="101">
        <f ca="1">VLOOKUP(B493,'Insumos e Serviços'!$A:$F,6,0)</f>
        <v>30.71</v>
      </c>
      <c r="H493" s="101">
        <f t="shared" si="17"/>
        <v>30.71</v>
      </c>
    </row>
    <row r="494" spans="1:8" ht="22.5">
      <c r="A494" s="103" t="str">
        <f ca="1">VLOOKUP(B494,'Insumos e Serviços'!$A:$F,3,0)</f>
        <v>Composição</v>
      </c>
      <c r="B494" s="77" t="s">
        <v>258</v>
      </c>
      <c r="C494" s="102" t="str">
        <f ca="1">VLOOKUP(B494,'Insumos e Serviços'!$A:$F,2,0)</f>
        <v>SINAPI</v>
      </c>
      <c r="D494" s="103" t="str">
        <f ca="1">VLOOKUP(B494,'Insumos e Serviços'!$A:$F,4,0)</f>
        <v>TOMADA ALTA DE EMBUTIR (1 MÓDULO), 2P+T 10 A, INCLUINDO SUPORTE E PLACA - FORNECIMENTO E INSTALAÇÃO. AF_12/2015</v>
      </c>
      <c r="E494" s="102" t="str">
        <f ca="1">VLOOKUP(B494,'Insumos e Serviços'!$A:$F,5,0)</f>
        <v>UN</v>
      </c>
      <c r="F494" s="91">
        <v>1</v>
      </c>
      <c r="G494" s="101">
        <f ca="1">VLOOKUP(B494,'Insumos e Serviços'!$A:$F,6,0)</f>
        <v>40.42</v>
      </c>
      <c r="H494" s="101">
        <f t="shared" si="17"/>
        <v>40.42</v>
      </c>
    </row>
    <row r="495" spans="1:8">
      <c r="A495" s="103" t="str">
        <f ca="1">VLOOKUP(B495,'Insumos e Serviços'!$A:$F,3,0)</f>
        <v>Insumo</v>
      </c>
      <c r="B495" s="77" t="s">
        <v>98</v>
      </c>
      <c r="C495" s="102" t="str">
        <f ca="1">VLOOKUP(B495,'Insumos e Serviços'!$A:$F,2,0)</f>
        <v>SINAPI</v>
      </c>
      <c r="D495" s="103" t="str">
        <f ca="1">VLOOKUP(B495,'Insumos e Serviços'!$A:$F,4,0)</f>
        <v>CABO FLEXIVEL PVC 750 V, 3 CONDUTORES DE 1,5 MM2</v>
      </c>
      <c r="E495" s="102" t="str">
        <f ca="1">VLOOKUP(B495,'Insumos e Serviços'!$A:$F,5,0)</f>
        <v>M</v>
      </c>
      <c r="F495" s="91">
        <v>1.5</v>
      </c>
      <c r="G495" s="101">
        <f ca="1">VLOOKUP(B495,'Insumos e Serviços'!$A:$F,6,0)</f>
        <v>7.91</v>
      </c>
      <c r="H495" s="101">
        <f t="shared" si="17"/>
        <v>11.86</v>
      </c>
    </row>
    <row r="496" spans="1:8">
      <c r="A496" s="103" t="str">
        <f ca="1">VLOOKUP(B496,'Insumos e Serviços'!$A:$F,3,0)</f>
        <v>Insumo</v>
      </c>
      <c r="B496" s="77" t="s">
        <v>151</v>
      </c>
      <c r="C496" s="102" t="str">
        <f ca="1">VLOOKUP(B496,'Insumos e Serviços'!$A:$F,2,0)</f>
        <v>Próprio</v>
      </c>
      <c r="D496" s="103" t="str">
        <f ca="1">VLOOKUP(B496,'Insumos e Serviços'!$A:$F,4,0)</f>
        <v>Plug macho 2P+T 10A para tomada</v>
      </c>
      <c r="E496" s="102" t="str">
        <f ca="1">VLOOKUP(B496,'Insumos e Serviços'!$A:$F,5,0)</f>
        <v>un</v>
      </c>
      <c r="F496" s="91">
        <v>1</v>
      </c>
      <c r="G496" s="101">
        <f ca="1">VLOOKUP(B496,'Insumos e Serviços'!$A:$F,6,0)</f>
        <v>2.62</v>
      </c>
      <c r="H496" s="101">
        <f t="shared" si="17"/>
        <v>2.62</v>
      </c>
    </row>
    <row r="497" spans="1:8" ht="23.25" thickBot="1">
      <c r="A497" s="103" t="str">
        <f ca="1">VLOOKUP(B497,'Insumos e Serviços'!$A:$F,3,0)</f>
        <v>Insumo</v>
      </c>
      <c r="B497" s="77" t="s">
        <v>10</v>
      </c>
      <c r="C497" s="102" t="str">
        <f ca="1">VLOOKUP(B497,'Insumos e Serviços'!$A:$F,2,0)</f>
        <v>Próprio</v>
      </c>
      <c r="D497" s="103" t="str">
        <f ca="1">VLOOKUP(B497,'Insumos e Serviços'!$A:$F,4,0)</f>
        <v>Luminária circular de embutir, com difusor translúcido recuado, refletor multifacetado em alumínio anodizado  alto brilho LED EF45-E12000840, cor alumínio - Lumicenter LED Solution</v>
      </c>
      <c r="E497" s="102" t="str">
        <f ca="1">VLOOKUP(B497,'Insumos e Serviços'!$A:$F,5,0)</f>
        <v>un</v>
      </c>
      <c r="F497" s="91">
        <v>1</v>
      </c>
      <c r="G497" s="101">
        <f ca="1">VLOOKUP(B497,'Insumos e Serviços'!$A:$F,6,0)</f>
        <v>430.62</v>
      </c>
      <c r="H497" s="101">
        <f t="shared" si="17"/>
        <v>430.62</v>
      </c>
    </row>
    <row r="498" spans="1:8" ht="12" thickTop="1">
      <c r="A498" s="79"/>
      <c r="B498" s="85"/>
      <c r="C498" s="85"/>
      <c r="D498" s="88"/>
      <c r="E498" s="85"/>
      <c r="F498" s="92"/>
      <c r="G498" s="94"/>
      <c r="H498" s="94"/>
    </row>
    <row r="499" spans="1:8">
      <c r="A499" s="131" t="s">
        <v>1236</v>
      </c>
      <c r="B499" s="132"/>
      <c r="C499" s="132"/>
      <c r="D499" s="131" t="s">
        <v>1237</v>
      </c>
      <c r="E499" s="132"/>
      <c r="F499" s="133"/>
      <c r="G499" s="131"/>
      <c r="H499" s="134"/>
    </row>
    <row r="500" spans="1:8" ht="22.5">
      <c r="A500" s="75" t="s">
        <v>1238</v>
      </c>
      <c r="B500" s="104" t="str">
        <f ca="1">VLOOKUP(A500,'Orçamento Sintético'!$A:$H,2,0)</f>
        <v xml:space="preserve"> MPDFT0359 </v>
      </c>
      <c r="C500" s="104" t="str">
        <f ca="1">VLOOKUP(A500,'Orçamento Sintético'!$A:$H,3,0)</f>
        <v>Próprio</v>
      </c>
      <c r="D500" s="105" t="str">
        <f ca="1">VLOOKUP(A500,'Orçamento Sintético'!$A:$H,4,0)</f>
        <v>Copia da CPOS (69.03.310) - Ponto de tomada no piso para equipamento de rede (PTER) = 1 ponto de tomada simples normal + 1 ponto de rede simples</v>
      </c>
      <c r="E500" s="104" t="str">
        <f ca="1">VLOOKUP(A500,'Orçamento Sintético'!$A:$H,5,0)</f>
        <v>un</v>
      </c>
      <c r="F500" s="90"/>
      <c r="G500" s="76"/>
      <c r="H500" s="76">
        <f>SUM(H501:H507)</f>
        <v>347.23999999999995</v>
      </c>
    </row>
    <row r="501" spans="1:8">
      <c r="A501" s="103" t="str">
        <f ca="1">VLOOKUP(B501,'Insumos e Serviços'!$A:$F,3,0)</f>
        <v>Composição</v>
      </c>
      <c r="B501" s="77" t="s">
        <v>819</v>
      </c>
      <c r="C501" s="102" t="str">
        <f ca="1">VLOOKUP(B501,'Insumos e Serviços'!$A:$F,2,0)</f>
        <v>SINAPI</v>
      </c>
      <c r="D501" s="103" t="str">
        <f ca="1">VLOOKUP(B501,'Insumos e Serviços'!$A:$F,4,0)</f>
        <v>ELETRICISTA COM ENCARGOS COMPLEMENTARES</v>
      </c>
      <c r="E501" s="102" t="str">
        <f ca="1">VLOOKUP(B501,'Insumos e Serviços'!$A:$F,5,0)</f>
        <v>H</v>
      </c>
      <c r="F501" s="91">
        <v>0.60619999999999996</v>
      </c>
      <c r="G501" s="101">
        <f ca="1">VLOOKUP(B501,'Insumos e Serviços'!$A:$F,6,0)</f>
        <v>25.34</v>
      </c>
      <c r="H501" s="101">
        <f>TRUNC(F501*G501,2)</f>
        <v>15.36</v>
      </c>
    </row>
    <row r="502" spans="1:8">
      <c r="A502" s="103" t="str">
        <f ca="1">VLOOKUP(B502,'Insumos e Serviços'!$A:$F,3,0)</f>
        <v>Composição</v>
      </c>
      <c r="B502" s="77" t="s">
        <v>850</v>
      </c>
      <c r="C502" s="102" t="str">
        <f ca="1">VLOOKUP(B502,'Insumos e Serviços'!$A:$F,2,0)</f>
        <v>SINAPI</v>
      </c>
      <c r="D502" s="103" t="str">
        <f ca="1">VLOOKUP(B502,'Insumos e Serviços'!$A:$F,4,0)</f>
        <v>AUXILIAR DE ELETRICISTA COM ENCARGOS COMPLEMENTARES</v>
      </c>
      <c r="E502" s="102" t="str">
        <f ca="1">VLOOKUP(B502,'Insumos e Serviços'!$A:$F,5,0)</f>
        <v>H</v>
      </c>
      <c r="F502" s="91">
        <v>0.60619999999999996</v>
      </c>
      <c r="G502" s="101">
        <f ca="1">VLOOKUP(B502,'Insumos e Serviços'!$A:$F,6,0)</f>
        <v>19.649999999999999</v>
      </c>
      <c r="H502" s="101">
        <f t="shared" ref="H502:H507" si="18">TRUNC(F502*G502,2)</f>
        <v>11.91</v>
      </c>
    </row>
    <row r="503" spans="1:8" ht="22.5">
      <c r="A503" s="103" t="str">
        <f ca="1">VLOOKUP(B503,'Insumos e Serviços'!$A:$F,3,0)</f>
        <v>Composição</v>
      </c>
      <c r="B503" s="77" t="s">
        <v>260</v>
      </c>
      <c r="C503" s="102" t="str">
        <f ca="1">VLOOKUP(B503,'Insumos e Serviços'!$A:$F,2,0)</f>
        <v>SINAPI</v>
      </c>
      <c r="D503" s="103" t="str">
        <f ca="1">VLOOKUP(B503,'Insumos e Serviços'!$A:$F,4,0)</f>
        <v>TOMADA BAIXA DE EMBUTIR (1 MÓDULO), 2P+T 10 A, SEM SUPORTE E SEM PLACA - FORNECIMENTO E INSTALAÇÃO. AF_12/2015</v>
      </c>
      <c r="E503" s="102" t="str">
        <f ca="1">VLOOKUP(B503,'Insumos e Serviços'!$A:$F,5,0)</f>
        <v>UN</v>
      </c>
      <c r="F503" s="91">
        <v>1</v>
      </c>
      <c r="G503" s="101">
        <f ca="1">VLOOKUP(B503,'Insumos e Serviços'!$A:$F,6,0)</f>
        <v>20.13</v>
      </c>
      <c r="H503" s="101">
        <f t="shared" si="18"/>
        <v>20.13</v>
      </c>
    </row>
    <row r="504" spans="1:8" ht="33.75">
      <c r="A504" s="103" t="str">
        <f ca="1">VLOOKUP(B504,'Insumos e Serviços'!$A:$F,3,0)</f>
        <v>Insumo</v>
      </c>
      <c r="B504" s="77" t="s">
        <v>83</v>
      </c>
      <c r="C504" s="102" t="str">
        <f ca="1">VLOOKUP(B504,'Insumos e Serviços'!$A:$F,2,0)</f>
        <v>Próprio</v>
      </c>
      <c r="D504" s="103" t="str">
        <f ca="1">VLOOKUP(B504,'Insumos e Serviços'!$A:$F,4,0)</f>
        <v>Caixa de tomada para estação de trabalho, instalada em piso elevado em placas, incluindo tampa de alumínio, suporte para 3 tomadas de energia e suporte para 4 tomadas tipo RJ. Fab. Mopa, ref. 147-11-PR, 145-21-TB, 149-0355-PR, 149-12-PR.</v>
      </c>
      <c r="E504" s="102" t="str">
        <f ca="1">VLOOKUP(B504,'Insumos e Serviços'!$A:$F,5,0)</f>
        <v>cj</v>
      </c>
      <c r="F504" s="91">
        <v>1</v>
      </c>
      <c r="G504" s="101">
        <f ca="1">VLOOKUP(B504,'Insumos e Serviços'!$A:$F,6,0)</f>
        <v>256.43</v>
      </c>
      <c r="H504" s="101">
        <f t="shared" si="18"/>
        <v>256.43</v>
      </c>
    </row>
    <row r="505" spans="1:8">
      <c r="A505" s="103" t="str">
        <f ca="1">VLOOKUP(B505,'Insumos e Serviços'!$A:$F,3,0)</f>
        <v>Insumo</v>
      </c>
      <c r="B505" s="77" t="s">
        <v>149</v>
      </c>
      <c r="C505" s="102" t="str">
        <f ca="1">VLOOKUP(B505,'Insumos e Serviços'!$A:$F,2,0)</f>
        <v>SINAPI</v>
      </c>
      <c r="D505" s="103" t="str">
        <f ca="1">VLOOKUP(B505,'Insumos e Serviços'!$A:$F,4,0)</f>
        <v>CONECTOR FEMEA RJ - 45, CATEGORIA 6</v>
      </c>
      <c r="E505" s="102" t="str">
        <f ca="1">VLOOKUP(B505,'Insumos e Serviços'!$A:$F,5,0)</f>
        <v>UN</v>
      </c>
      <c r="F505" s="91">
        <v>1</v>
      </c>
      <c r="G505" s="101">
        <f ca="1">VLOOKUP(B505,'Insumos e Serviços'!$A:$F,6,0)</f>
        <v>34.07</v>
      </c>
      <c r="H505" s="101">
        <f t="shared" si="18"/>
        <v>34.07</v>
      </c>
    </row>
    <row r="506" spans="1:8">
      <c r="A506" s="103" t="str">
        <f ca="1">VLOOKUP(B506,'Insumos e Serviços'!$A:$F,3,0)</f>
        <v>Insumo</v>
      </c>
      <c r="B506" s="77" t="s">
        <v>208</v>
      </c>
      <c r="C506" s="102" t="str">
        <f ca="1">VLOOKUP(B506,'Insumos e Serviços'!$A:$F,2,0)</f>
        <v>Próprio</v>
      </c>
      <c r="D506" s="103" t="str">
        <f ca="1">VLOOKUP(B506,'Insumos e Serviços'!$A:$F,4,0)</f>
        <v>Tampão para suporte de tomadas RJ,fabricação MOPA. Ref: 149-21</v>
      </c>
      <c r="E506" s="102" t="str">
        <f ca="1">VLOOKUP(B506,'Insumos e Serviços'!$A:$F,5,0)</f>
        <v>un</v>
      </c>
      <c r="F506" s="91">
        <v>3</v>
      </c>
      <c r="G506" s="101">
        <f ca="1">VLOOKUP(B506,'Insumos e Serviços'!$A:$F,6,0)</f>
        <v>0.26</v>
      </c>
      <c r="H506" s="101">
        <f t="shared" si="18"/>
        <v>0.78</v>
      </c>
    </row>
    <row r="507" spans="1:8" ht="12" thickBot="1">
      <c r="A507" s="103" t="str">
        <f ca="1">VLOOKUP(B507,'Insumos e Serviços'!$A:$F,3,0)</f>
        <v>Insumo</v>
      </c>
      <c r="B507" s="77" t="s">
        <v>194</v>
      </c>
      <c r="C507" s="102" t="str">
        <f ca="1">VLOOKUP(B507,'Insumos e Serviços'!$A:$F,2,0)</f>
        <v>Próprio</v>
      </c>
      <c r="D507" s="103" t="str">
        <f ca="1">VLOOKUP(B507,'Insumos e Serviços'!$A:$F,4,0)</f>
        <v>Tampão para suporte de tomadas 1 módulo de tomada PIAL,fabricação MOPA. Ref: 149-141</v>
      </c>
      <c r="E507" s="102" t="str">
        <f ca="1">VLOOKUP(B507,'Insumos e Serviços'!$A:$F,5,0)</f>
        <v>un</v>
      </c>
      <c r="F507" s="91">
        <v>2</v>
      </c>
      <c r="G507" s="101">
        <f ca="1">VLOOKUP(B507,'Insumos e Serviços'!$A:$F,6,0)</f>
        <v>4.28</v>
      </c>
      <c r="H507" s="101">
        <f t="shared" si="18"/>
        <v>8.56</v>
      </c>
    </row>
    <row r="508" spans="1:8" ht="12" thickTop="1">
      <c r="A508" s="79"/>
      <c r="B508" s="85"/>
      <c r="C508" s="85"/>
      <c r="D508" s="88"/>
      <c r="E508" s="85"/>
      <c r="F508" s="92"/>
      <c r="G508" s="94"/>
      <c r="H508" s="94"/>
    </row>
    <row r="509" spans="1:8" ht="33.75">
      <c r="A509" s="75" t="s">
        <v>1241</v>
      </c>
      <c r="B509" s="104" t="str">
        <f ca="1">VLOOKUP(A509,'Orçamento Sintético'!$A:$H,2,0)</f>
        <v xml:space="preserve"> MPDFT0358 </v>
      </c>
      <c r="C509" s="104" t="str">
        <f ca="1">VLOOKUP(A509,'Orçamento Sintético'!$A:$H,3,0)</f>
        <v>Próprio</v>
      </c>
      <c r="D509" s="105" t="str">
        <f ca="1">VLOOKUP(A509,'Orçamento Sintético'!$A:$H,4,0)</f>
        <v>Copia da CPOS (69.03.310) - Ponto de tomada no piso para estação de trabalho (PTET)= 1 ponto de tomada duplo essencial + 1 ponto de tomada simples normal + 1 ponto de rede duplo</v>
      </c>
      <c r="E509" s="104" t="str">
        <f ca="1">VLOOKUP(A509,'Orçamento Sintético'!$A:$H,5,0)</f>
        <v>un</v>
      </c>
      <c r="F509" s="90"/>
      <c r="G509" s="76"/>
      <c r="H509" s="76">
        <f>SUM(H510:H516)</f>
        <v>480.34999999999997</v>
      </c>
    </row>
    <row r="510" spans="1:8" ht="22.5">
      <c r="A510" s="103" t="str">
        <f ca="1">VLOOKUP(B510,'Insumos e Serviços'!$A:$F,3,0)</f>
        <v>Composição</v>
      </c>
      <c r="B510" s="77" t="s">
        <v>262</v>
      </c>
      <c r="C510" s="102" t="str">
        <f ca="1">VLOOKUP(B510,'Insumos e Serviços'!$A:$F,2,0)</f>
        <v>SINAPI</v>
      </c>
      <c r="D510" s="103" t="str">
        <f ca="1">VLOOKUP(B510,'Insumos e Serviços'!$A:$F,4,0)</f>
        <v>TOMADA BAIXA DE EMBUTIR (3 MÓDULOS), 2P+T 10 A, SEM SUPORTE E SEM PLACA - FORNECIMENTO E INSTALAÇÃO. AF_12/2015</v>
      </c>
      <c r="E510" s="102" t="str">
        <f ca="1">VLOOKUP(B510,'Insumos e Serviços'!$A:$F,5,0)</f>
        <v>UN</v>
      </c>
      <c r="F510" s="91">
        <v>1</v>
      </c>
      <c r="G510" s="101">
        <f ca="1">VLOOKUP(B510,'Insumos e Serviços'!$A:$F,6,0)</f>
        <v>54.93</v>
      </c>
      <c r="H510" s="101">
        <f>TRUNC(F510*G510,2)</f>
        <v>54.93</v>
      </c>
    </row>
    <row r="511" spans="1:8">
      <c r="A511" s="103" t="str">
        <f ca="1">VLOOKUP(B511,'Insumos e Serviços'!$A:$F,3,0)</f>
        <v>Composição</v>
      </c>
      <c r="B511" s="77" t="s">
        <v>819</v>
      </c>
      <c r="C511" s="102" t="str">
        <f ca="1">VLOOKUP(B511,'Insumos e Serviços'!$A:$F,2,0)</f>
        <v>SINAPI</v>
      </c>
      <c r="D511" s="103" t="str">
        <f ca="1">VLOOKUP(B511,'Insumos e Serviços'!$A:$F,4,0)</f>
        <v>ELETRICISTA COM ENCARGOS COMPLEMENTARES</v>
      </c>
      <c r="E511" s="102" t="str">
        <f ca="1">VLOOKUP(B511,'Insumos e Serviços'!$A:$F,5,0)</f>
        <v>H</v>
      </c>
      <c r="F511" s="91">
        <v>0.81240000000000001</v>
      </c>
      <c r="G511" s="101">
        <f ca="1">VLOOKUP(B511,'Insumos e Serviços'!$A:$F,6,0)</f>
        <v>25.34</v>
      </c>
      <c r="H511" s="101">
        <f t="shared" ref="H511:H516" si="19">TRUNC(F511*G511,2)</f>
        <v>20.58</v>
      </c>
    </row>
    <row r="512" spans="1:8">
      <c r="A512" s="103" t="str">
        <f ca="1">VLOOKUP(B512,'Insumos e Serviços'!$A:$F,3,0)</f>
        <v>Composição</v>
      </c>
      <c r="B512" s="77" t="s">
        <v>850</v>
      </c>
      <c r="C512" s="102" t="str">
        <f ca="1">VLOOKUP(B512,'Insumos e Serviços'!$A:$F,2,0)</f>
        <v>SINAPI</v>
      </c>
      <c r="D512" s="103" t="str">
        <f ca="1">VLOOKUP(B512,'Insumos e Serviços'!$A:$F,4,0)</f>
        <v>AUXILIAR DE ELETRICISTA COM ENCARGOS COMPLEMENTARES</v>
      </c>
      <c r="E512" s="102" t="str">
        <f ca="1">VLOOKUP(B512,'Insumos e Serviços'!$A:$F,5,0)</f>
        <v>H</v>
      </c>
      <c r="F512" s="91">
        <v>0.81240000000000001</v>
      </c>
      <c r="G512" s="101">
        <f ca="1">VLOOKUP(B512,'Insumos e Serviços'!$A:$F,6,0)</f>
        <v>19.649999999999999</v>
      </c>
      <c r="H512" s="101">
        <f t="shared" si="19"/>
        <v>15.96</v>
      </c>
    </row>
    <row r="513" spans="1:8" ht="33.75">
      <c r="A513" s="103" t="str">
        <f ca="1">VLOOKUP(B513,'Insumos e Serviços'!$A:$F,3,0)</f>
        <v>Insumo</v>
      </c>
      <c r="B513" s="77" t="s">
        <v>83</v>
      </c>
      <c r="C513" s="102" t="str">
        <f ca="1">VLOOKUP(B513,'Insumos e Serviços'!$A:$F,2,0)</f>
        <v>Próprio</v>
      </c>
      <c r="D513" s="103" t="str">
        <f ca="1">VLOOKUP(B513,'Insumos e Serviços'!$A:$F,4,0)</f>
        <v>Caixa de tomada para estação de trabalho, instalada em piso elevado em placas, incluindo tampa de alumínio, suporte para 3 tomadas de energia e suporte para 4 tomadas tipo RJ. Fab. Mopa, ref. 147-11-PR, 145-21-TB, 149-0355-PR, 149-12-PR.</v>
      </c>
      <c r="E513" s="102" t="str">
        <f ca="1">VLOOKUP(B513,'Insumos e Serviços'!$A:$F,5,0)</f>
        <v>cj</v>
      </c>
      <c r="F513" s="91">
        <v>1</v>
      </c>
      <c r="G513" s="101">
        <f ca="1">VLOOKUP(B513,'Insumos e Serviços'!$A:$F,6,0)</f>
        <v>256.43</v>
      </c>
      <c r="H513" s="101">
        <f t="shared" si="19"/>
        <v>256.43</v>
      </c>
    </row>
    <row r="514" spans="1:8">
      <c r="A514" s="103" t="str">
        <f ca="1">VLOOKUP(B514,'Insumos e Serviços'!$A:$F,3,0)</f>
        <v>Insumo</v>
      </c>
      <c r="B514" s="77" t="s">
        <v>149</v>
      </c>
      <c r="C514" s="102" t="str">
        <f ca="1">VLOOKUP(B514,'Insumos e Serviços'!$A:$F,2,0)</f>
        <v>SINAPI</v>
      </c>
      <c r="D514" s="103" t="str">
        <f ca="1">VLOOKUP(B514,'Insumos e Serviços'!$A:$F,4,0)</f>
        <v>CONECTOR FEMEA RJ - 45, CATEGORIA 6</v>
      </c>
      <c r="E514" s="102" t="str">
        <f ca="1">VLOOKUP(B514,'Insumos e Serviços'!$A:$F,5,0)</f>
        <v>UN</v>
      </c>
      <c r="F514" s="91">
        <v>2</v>
      </c>
      <c r="G514" s="101">
        <f ca="1">VLOOKUP(B514,'Insumos e Serviços'!$A:$F,6,0)</f>
        <v>34.07</v>
      </c>
      <c r="H514" s="101">
        <f t="shared" si="19"/>
        <v>68.14</v>
      </c>
    </row>
    <row r="515" spans="1:8">
      <c r="A515" s="103" t="str">
        <f ca="1">VLOOKUP(B515,'Insumos e Serviços'!$A:$F,3,0)</f>
        <v>Insumo</v>
      </c>
      <c r="B515" s="77" t="s">
        <v>208</v>
      </c>
      <c r="C515" s="102" t="str">
        <f ca="1">VLOOKUP(B515,'Insumos e Serviços'!$A:$F,2,0)</f>
        <v>Próprio</v>
      </c>
      <c r="D515" s="103" t="str">
        <f ca="1">VLOOKUP(B515,'Insumos e Serviços'!$A:$F,4,0)</f>
        <v>Tampão para suporte de tomadas RJ,fabricação MOPA. Ref: 149-21</v>
      </c>
      <c r="E515" s="102" t="str">
        <f ca="1">VLOOKUP(B515,'Insumos e Serviços'!$A:$F,5,0)</f>
        <v>un</v>
      </c>
      <c r="F515" s="91">
        <v>2</v>
      </c>
      <c r="G515" s="101">
        <f ca="1">VLOOKUP(B515,'Insumos e Serviços'!$A:$F,6,0)</f>
        <v>0.26</v>
      </c>
      <c r="H515" s="101">
        <f t="shared" si="19"/>
        <v>0.52</v>
      </c>
    </row>
    <row r="516" spans="1:8" ht="12" thickBot="1">
      <c r="A516" s="103" t="str">
        <f ca="1">VLOOKUP(B516,'Insumos e Serviços'!$A:$F,3,0)</f>
        <v>Insumo</v>
      </c>
      <c r="B516" s="77" t="s">
        <v>157</v>
      </c>
      <c r="C516" s="102" t="str">
        <f ca="1">VLOOKUP(B516,'Insumos e Serviços'!$A:$F,2,0)</f>
        <v>Próprio</v>
      </c>
      <c r="D516" s="103" t="str">
        <f ca="1">VLOOKUP(B516,'Insumos e Serviços'!$A:$F,4,0)</f>
        <v>Execução de furo em piso elevado para instalação de caixa de tomadas</v>
      </c>
      <c r="E516" s="102" t="str">
        <f ca="1">VLOOKUP(B516,'Insumos e Serviços'!$A:$F,5,0)</f>
        <v>un</v>
      </c>
      <c r="F516" s="91">
        <v>1</v>
      </c>
      <c r="G516" s="101">
        <f ca="1">VLOOKUP(B516,'Insumos e Serviços'!$A:$F,6,0)</f>
        <v>63.79</v>
      </c>
      <c r="H516" s="101">
        <f t="shared" si="19"/>
        <v>63.79</v>
      </c>
    </row>
    <row r="517" spans="1:8" ht="12" thickTop="1">
      <c r="A517" s="79"/>
      <c r="B517" s="85"/>
      <c r="C517" s="85"/>
      <c r="D517" s="88"/>
      <c r="E517" s="85"/>
      <c r="F517" s="92"/>
      <c r="G517" s="94"/>
      <c r="H517" s="94"/>
    </row>
    <row r="518" spans="1:8" ht="22.5">
      <c r="A518" s="75" t="s">
        <v>1244</v>
      </c>
      <c r="B518" s="104" t="str">
        <f ca="1">VLOOKUP(A518,'Orçamento Sintético'!$A:$H,2,0)</f>
        <v xml:space="preserve"> MPDFT0872 </v>
      </c>
      <c r="C518" s="104" t="str">
        <f ca="1">VLOOKUP(A518,'Orçamento Sintético'!$A:$H,3,0)</f>
        <v>Próprio</v>
      </c>
      <c r="D518" s="105" t="str">
        <f ca="1">VLOOKUP(A518,'Orçamento Sintético'!$A:$H,4,0)</f>
        <v>Copia da CPOS (69.03.310) - Ponto de tomada no piso elevado = 1 ponto de tomada simples normal</v>
      </c>
      <c r="E518" s="104" t="str">
        <f ca="1">VLOOKUP(A518,'Orçamento Sintético'!$A:$H,5,0)</f>
        <v>un</v>
      </c>
      <c r="F518" s="90"/>
      <c r="G518" s="76"/>
      <c r="H518" s="76">
        <f>SUM(H519:H523)</f>
        <v>312.39</v>
      </c>
    </row>
    <row r="519" spans="1:8">
      <c r="A519" s="103" t="str">
        <f ca="1">VLOOKUP(B519,'Insumos e Serviços'!$A:$F,3,0)</f>
        <v>Composição</v>
      </c>
      <c r="B519" s="77" t="s">
        <v>819</v>
      </c>
      <c r="C519" s="102" t="str">
        <f ca="1">VLOOKUP(B519,'Insumos e Serviços'!$A:$F,2,0)</f>
        <v>SINAPI</v>
      </c>
      <c r="D519" s="103" t="str">
        <f ca="1">VLOOKUP(B519,'Insumos e Serviços'!$A:$F,4,0)</f>
        <v>ELETRICISTA COM ENCARGOS COMPLEMENTARES</v>
      </c>
      <c r="E519" s="102" t="str">
        <f ca="1">VLOOKUP(B519,'Insumos e Serviços'!$A:$F,5,0)</f>
        <v>H</v>
      </c>
      <c r="F519" s="91">
        <v>0.60619999999999996</v>
      </c>
      <c r="G519" s="101">
        <f ca="1">VLOOKUP(B519,'Insumos e Serviços'!$A:$F,6,0)</f>
        <v>25.34</v>
      </c>
      <c r="H519" s="101">
        <f>TRUNC(F519*G519,2)</f>
        <v>15.36</v>
      </c>
    </row>
    <row r="520" spans="1:8">
      <c r="A520" s="103" t="str">
        <f ca="1">VLOOKUP(B520,'Insumos e Serviços'!$A:$F,3,0)</f>
        <v>Composição</v>
      </c>
      <c r="B520" s="77" t="s">
        <v>850</v>
      </c>
      <c r="C520" s="102" t="str">
        <f ca="1">VLOOKUP(B520,'Insumos e Serviços'!$A:$F,2,0)</f>
        <v>SINAPI</v>
      </c>
      <c r="D520" s="103" t="str">
        <f ca="1">VLOOKUP(B520,'Insumos e Serviços'!$A:$F,4,0)</f>
        <v>AUXILIAR DE ELETRICISTA COM ENCARGOS COMPLEMENTARES</v>
      </c>
      <c r="E520" s="102" t="str">
        <f ca="1">VLOOKUP(B520,'Insumos e Serviços'!$A:$F,5,0)</f>
        <v>H</v>
      </c>
      <c r="F520" s="91">
        <v>0.60619999999999996</v>
      </c>
      <c r="G520" s="101">
        <f ca="1">VLOOKUP(B520,'Insumos e Serviços'!$A:$F,6,0)</f>
        <v>19.649999999999999</v>
      </c>
      <c r="H520" s="101">
        <f>TRUNC(F520*G520,2)</f>
        <v>11.91</v>
      </c>
    </row>
    <row r="521" spans="1:8" ht="22.5">
      <c r="A521" s="103" t="str">
        <f ca="1">VLOOKUP(B521,'Insumos e Serviços'!$A:$F,3,0)</f>
        <v>Composição</v>
      </c>
      <c r="B521" s="77" t="s">
        <v>260</v>
      </c>
      <c r="C521" s="102" t="str">
        <f ca="1">VLOOKUP(B521,'Insumos e Serviços'!$A:$F,2,0)</f>
        <v>SINAPI</v>
      </c>
      <c r="D521" s="103" t="str">
        <f ca="1">VLOOKUP(B521,'Insumos e Serviços'!$A:$F,4,0)</f>
        <v>TOMADA BAIXA DE EMBUTIR (1 MÓDULO), 2P+T 10 A, SEM SUPORTE E SEM PLACA - FORNECIMENTO E INSTALAÇÃO. AF_12/2015</v>
      </c>
      <c r="E521" s="102" t="str">
        <f ca="1">VLOOKUP(B521,'Insumos e Serviços'!$A:$F,5,0)</f>
        <v>UN</v>
      </c>
      <c r="F521" s="91">
        <v>1</v>
      </c>
      <c r="G521" s="101">
        <f ca="1">VLOOKUP(B521,'Insumos e Serviços'!$A:$F,6,0)</f>
        <v>20.13</v>
      </c>
      <c r="H521" s="101">
        <f>TRUNC(F521*G521,2)</f>
        <v>20.13</v>
      </c>
    </row>
    <row r="522" spans="1:8" ht="33.75">
      <c r="A522" s="103" t="str">
        <f ca="1">VLOOKUP(B522,'Insumos e Serviços'!$A:$F,3,0)</f>
        <v>Insumo</v>
      </c>
      <c r="B522" s="77" t="s">
        <v>83</v>
      </c>
      <c r="C522" s="102" t="str">
        <f ca="1">VLOOKUP(B522,'Insumos e Serviços'!$A:$F,2,0)</f>
        <v>Próprio</v>
      </c>
      <c r="D522" s="103" t="str">
        <f ca="1">VLOOKUP(B522,'Insumos e Serviços'!$A:$F,4,0)</f>
        <v>Caixa de tomada para estação de trabalho, instalada em piso elevado em placas, incluindo tampa de alumínio, suporte para 3 tomadas de energia e suporte para 4 tomadas tipo RJ. Fab. Mopa, ref. 147-11-PR, 145-21-TB, 149-0355-PR, 149-12-PR.</v>
      </c>
      <c r="E522" s="102" t="str">
        <f ca="1">VLOOKUP(B522,'Insumos e Serviços'!$A:$F,5,0)</f>
        <v>cj</v>
      </c>
      <c r="F522" s="91">
        <v>1</v>
      </c>
      <c r="G522" s="101">
        <f ca="1">VLOOKUP(B522,'Insumos e Serviços'!$A:$F,6,0)</f>
        <v>256.43</v>
      </c>
      <c r="H522" s="101">
        <f>TRUNC(F522*G522,2)</f>
        <v>256.43</v>
      </c>
    </row>
    <row r="523" spans="1:8" ht="12" thickBot="1">
      <c r="A523" s="103" t="str">
        <f ca="1">VLOOKUP(B523,'Insumos e Serviços'!$A:$F,3,0)</f>
        <v>Insumo</v>
      </c>
      <c r="B523" s="77" t="s">
        <v>194</v>
      </c>
      <c r="C523" s="102" t="str">
        <f ca="1">VLOOKUP(B523,'Insumos e Serviços'!$A:$F,2,0)</f>
        <v>Próprio</v>
      </c>
      <c r="D523" s="103" t="str">
        <f ca="1">VLOOKUP(B523,'Insumos e Serviços'!$A:$F,4,0)</f>
        <v>Tampão para suporte de tomadas 1 módulo de tomada PIAL,fabricação MOPA. Ref: 149-141</v>
      </c>
      <c r="E523" s="102" t="str">
        <f ca="1">VLOOKUP(B523,'Insumos e Serviços'!$A:$F,5,0)</f>
        <v>un</v>
      </c>
      <c r="F523" s="91">
        <v>2</v>
      </c>
      <c r="G523" s="101">
        <f ca="1">VLOOKUP(B523,'Insumos e Serviços'!$A:$F,6,0)</f>
        <v>4.28</v>
      </c>
      <c r="H523" s="101">
        <f>TRUNC(F523*G523,2)</f>
        <v>8.56</v>
      </c>
    </row>
    <row r="524" spans="1:8" ht="12" thickTop="1">
      <c r="A524" s="79"/>
      <c r="B524" s="85"/>
      <c r="C524" s="85"/>
      <c r="D524" s="88"/>
      <c r="E524" s="85"/>
      <c r="F524" s="92"/>
      <c r="G524" s="94"/>
      <c r="H524" s="94"/>
    </row>
    <row r="525" spans="1:8">
      <c r="A525" s="75" t="s">
        <v>1247</v>
      </c>
      <c r="B525" s="104" t="str">
        <f ca="1">VLOOKUP(A525,'Orçamento Sintético'!$A:$H,2,0)</f>
        <v xml:space="preserve"> MPDFT0362 </v>
      </c>
      <c r="C525" s="104" t="str">
        <f ca="1">VLOOKUP(A525,'Orçamento Sintético'!$A:$H,3,0)</f>
        <v>Próprio</v>
      </c>
      <c r="D525" s="105" t="str">
        <f ca="1">VLOOKUP(A525,'Orçamento Sintético'!$A:$H,4,0)</f>
        <v>Ponto de tomada simples (PTS) média</v>
      </c>
      <c r="E525" s="104" t="str">
        <f ca="1">VLOOKUP(A525,'Orçamento Sintético'!$A:$H,5,0)</f>
        <v>un</v>
      </c>
      <c r="F525" s="90"/>
      <c r="G525" s="76"/>
      <c r="H525" s="76">
        <f>SUM(H526:H527)</f>
        <v>46.83</v>
      </c>
    </row>
    <row r="526" spans="1:8" ht="22.5">
      <c r="A526" s="103" t="str">
        <f ca="1">VLOOKUP(B526,'Insumos e Serviços'!$A:$F,3,0)</f>
        <v>Composição</v>
      </c>
      <c r="B526" s="77" t="s">
        <v>264</v>
      </c>
      <c r="C526" s="102" t="str">
        <f ca="1">VLOOKUP(B526,'Insumos e Serviços'!$A:$F,2,0)</f>
        <v>SINAPI</v>
      </c>
      <c r="D526" s="103" t="str">
        <f ca="1">VLOOKUP(B526,'Insumos e Serviços'!$A:$F,4,0)</f>
        <v>TOMADA MÉDIA DE EMBUTIR (1 MÓDULO), 2P+T 10 A, INCLUINDO SUPORTE E PLACA - FORNECIMENTO E INSTALAÇÃO. AF_12/2015</v>
      </c>
      <c r="E526" s="102" t="str">
        <f ca="1">VLOOKUP(B526,'Insumos e Serviços'!$A:$F,5,0)</f>
        <v>UN</v>
      </c>
      <c r="F526" s="91">
        <v>1</v>
      </c>
      <c r="G526" s="101">
        <f ca="1">VLOOKUP(B526,'Insumos e Serviços'!$A:$F,6,0)</f>
        <v>31.97</v>
      </c>
      <c r="H526" s="101">
        <f>TRUNC(F526*G526,2)</f>
        <v>31.97</v>
      </c>
    </row>
    <row r="527" spans="1:8" ht="23.25" thickBot="1">
      <c r="A527" s="103" t="str">
        <f ca="1">VLOOKUP(B527,'Insumos e Serviços'!$A:$F,3,0)</f>
        <v>Composição</v>
      </c>
      <c r="B527" s="77" t="s">
        <v>1283</v>
      </c>
      <c r="C527" s="102" t="str">
        <f ca="1">VLOOKUP(B527,'Insumos e Serviços'!$A:$F,2,0)</f>
        <v>SINAPI</v>
      </c>
      <c r="D527" s="103" t="str">
        <f ca="1">VLOOKUP(B527,'Insumos e Serviços'!$A:$F,4,0)</f>
        <v>CAIXA RETANGULAR 4" X 2" MÉDIA (1,30 M DO PISO), PVC, INSTALADA EM PAREDE - FORNECIMENTO E INSTALAÇÃO. AF_12/2015</v>
      </c>
      <c r="E527" s="102" t="str">
        <f ca="1">VLOOKUP(B527,'Insumos e Serviços'!$A:$F,5,0)</f>
        <v>UN</v>
      </c>
      <c r="F527" s="91">
        <v>1</v>
      </c>
      <c r="G527" s="101">
        <f ca="1">VLOOKUP(B527,'Insumos e Serviços'!$A:$F,6,0)</f>
        <v>14.86</v>
      </c>
      <c r="H527" s="101">
        <f>TRUNC(F527*G527,2)</f>
        <v>14.86</v>
      </c>
    </row>
    <row r="528" spans="1:8" ht="12" thickTop="1">
      <c r="A528" s="79"/>
      <c r="B528" s="85"/>
      <c r="C528" s="85"/>
      <c r="D528" s="88"/>
      <c r="E528" s="85"/>
      <c r="F528" s="92"/>
      <c r="G528" s="94"/>
      <c r="H528" s="94"/>
    </row>
    <row r="529" spans="1:8">
      <c r="A529" s="75" t="s">
        <v>1250</v>
      </c>
      <c r="B529" s="104" t="str">
        <f ca="1">VLOOKUP(A529,'Orçamento Sintético'!$A:$H,2,0)</f>
        <v xml:space="preserve"> MPDFT0366 </v>
      </c>
      <c r="C529" s="104" t="str">
        <f ca="1">VLOOKUP(A529,'Orçamento Sintético'!$A:$H,3,0)</f>
        <v>Próprio</v>
      </c>
      <c r="D529" s="105" t="str">
        <f ca="1">VLOOKUP(A529,'Orçamento Sintético'!$A:$H,4,0)</f>
        <v>Ponto de tomada de potência (PTP) alta</v>
      </c>
      <c r="E529" s="104" t="str">
        <f ca="1">VLOOKUP(A529,'Orçamento Sintético'!$A:$H,5,0)</f>
        <v>un</v>
      </c>
      <c r="F529" s="90"/>
      <c r="G529" s="76"/>
      <c r="H529" s="76">
        <f>SUM(H530:H531)</f>
        <v>70.2</v>
      </c>
    </row>
    <row r="530" spans="1:8" ht="22.5">
      <c r="A530" s="103" t="str">
        <f ca="1">VLOOKUP(B530,'Insumos e Serviços'!$A:$F,3,0)</f>
        <v>Composição</v>
      </c>
      <c r="B530" s="77" t="s">
        <v>266</v>
      </c>
      <c r="C530" s="102" t="str">
        <f ca="1">VLOOKUP(B530,'Insumos e Serviços'!$A:$F,2,0)</f>
        <v>SINAPI</v>
      </c>
      <c r="D530" s="103" t="str">
        <f ca="1">VLOOKUP(B530,'Insumos e Serviços'!$A:$F,4,0)</f>
        <v>TOMADA ALTA DE EMBUTIR (1 MÓDULO), 2P+T 20 A, INCLUINDO SUPORTE E PLACA - FORNECIMENTO E INSTALAÇÃO. AF_12/2015</v>
      </c>
      <c r="E530" s="102" t="str">
        <f ca="1">VLOOKUP(B530,'Insumos e Serviços'!$A:$F,5,0)</f>
        <v>UN</v>
      </c>
      <c r="F530" s="91">
        <v>1</v>
      </c>
      <c r="G530" s="101">
        <f ca="1">VLOOKUP(B530,'Insumos e Serviços'!$A:$F,6,0)</f>
        <v>43.1</v>
      </c>
      <c r="H530" s="101">
        <f>TRUNC(F530*G530,2)</f>
        <v>43.1</v>
      </c>
    </row>
    <row r="531" spans="1:8" ht="23.25" thickBot="1">
      <c r="A531" s="103" t="str">
        <f ca="1">VLOOKUP(B531,'Insumos e Serviços'!$A:$F,3,0)</f>
        <v>Composição</v>
      </c>
      <c r="B531" s="77" t="s">
        <v>268</v>
      </c>
      <c r="C531" s="102" t="str">
        <f ca="1">VLOOKUP(B531,'Insumos e Serviços'!$A:$F,2,0)</f>
        <v>SINAPI</v>
      </c>
      <c r="D531" s="103" t="str">
        <f ca="1">VLOOKUP(B531,'Insumos e Serviços'!$A:$F,4,0)</f>
        <v>CAIXA RETANGULAR 4" X 2" ALTA (2,00 M DO PISO), PVC, INSTALADA EM PAREDE - FORNECIMENTO E INSTALAÇÃO. AF_12/2015</v>
      </c>
      <c r="E531" s="102" t="str">
        <f ca="1">VLOOKUP(B531,'Insumos e Serviços'!$A:$F,5,0)</f>
        <v>UN</v>
      </c>
      <c r="F531" s="91">
        <v>1</v>
      </c>
      <c r="G531" s="101">
        <f ca="1">VLOOKUP(B531,'Insumos e Serviços'!$A:$F,6,0)</f>
        <v>27.1</v>
      </c>
      <c r="H531" s="101">
        <f>TRUNC(F531*G531,2)</f>
        <v>27.1</v>
      </c>
    </row>
    <row r="532" spans="1:8" ht="12" thickTop="1">
      <c r="A532" s="79"/>
      <c r="B532" s="85"/>
      <c r="C532" s="85"/>
      <c r="D532" s="88"/>
      <c r="E532" s="85"/>
      <c r="F532" s="92"/>
      <c r="G532" s="94"/>
      <c r="H532" s="94"/>
    </row>
    <row r="533" spans="1:8">
      <c r="A533" s="131" t="s">
        <v>1264</v>
      </c>
      <c r="B533" s="132"/>
      <c r="C533" s="132"/>
      <c r="D533" s="131" t="s">
        <v>1265</v>
      </c>
      <c r="E533" s="132"/>
      <c r="F533" s="133"/>
      <c r="G533" s="131"/>
      <c r="H533" s="134"/>
    </row>
    <row r="534" spans="1:8">
      <c r="A534" s="131" t="s">
        <v>1266</v>
      </c>
      <c r="B534" s="132"/>
      <c r="C534" s="132"/>
      <c r="D534" s="131" t="s">
        <v>1267</v>
      </c>
      <c r="E534" s="132"/>
      <c r="F534" s="133"/>
      <c r="G534" s="131"/>
      <c r="H534" s="134"/>
    </row>
    <row r="535" spans="1:8" ht="22.5">
      <c r="A535" s="75" t="s">
        <v>1271</v>
      </c>
      <c r="B535" s="104" t="str">
        <f ca="1">VLOOKUP(A535,'Orçamento Sintético'!$A:$H,2,0)</f>
        <v xml:space="preserve"> MPDFT0352 </v>
      </c>
      <c r="C535" s="104" t="str">
        <f ca="1">VLOOKUP(A535,'Orçamento Sintético'!$A:$H,3,0)</f>
        <v>Próprio</v>
      </c>
      <c r="D535" s="105" t="str">
        <f ca="1">VLOOKUP(A535,'Orçamento Sintético'!$A:$H,4,0)</f>
        <v>Copia da SINAPI (95727) - Eletroduto rígido soldável, PVC cor cinza, dn 25mm (3/4”), aparente, instalado em teto – fornecimento e instalação</v>
      </c>
      <c r="E535" s="104" t="str">
        <f ca="1">VLOOKUP(A535,'Orçamento Sintético'!$A:$H,5,0)</f>
        <v>m</v>
      </c>
      <c r="F535" s="90"/>
      <c r="G535" s="76"/>
      <c r="H535" s="76">
        <f>SUM(H536:H539)</f>
        <v>19.97</v>
      </c>
    </row>
    <row r="536" spans="1:8">
      <c r="A536" s="103" t="str">
        <f ca="1">VLOOKUP(B536,'Insumos e Serviços'!$A:$F,3,0)</f>
        <v>Composição</v>
      </c>
      <c r="B536" s="77" t="s">
        <v>850</v>
      </c>
      <c r="C536" s="102" t="str">
        <f ca="1">VLOOKUP(B536,'Insumos e Serviços'!$A:$F,2,0)</f>
        <v>SINAPI</v>
      </c>
      <c r="D536" s="103" t="str">
        <f ca="1">VLOOKUP(B536,'Insumos e Serviços'!$A:$F,4,0)</f>
        <v>AUXILIAR DE ELETRICISTA COM ENCARGOS COMPLEMENTARES</v>
      </c>
      <c r="E536" s="102" t="str">
        <f ca="1">VLOOKUP(B536,'Insumos e Serviços'!$A:$F,5,0)</f>
        <v>H</v>
      </c>
      <c r="F536" s="91">
        <v>3.9100000000000003E-2</v>
      </c>
      <c r="G536" s="101">
        <f ca="1">VLOOKUP(B536,'Insumos e Serviços'!$A:$F,6,0)</f>
        <v>19.649999999999999</v>
      </c>
      <c r="H536" s="101">
        <f>TRUNC(F536*G536,2)</f>
        <v>0.76</v>
      </c>
    </row>
    <row r="537" spans="1:8">
      <c r="A537" s="103" t="str">
        <f ca="1">VLOOKUP(B537,'Insumos e Serviços'!$A:$F,3,0)</f>
        <v>Composição</v>
      </c>
      <c r="B537" s="77" t="s">
        <v>819</v>
      </c>
      <c r="C537" s="102" t="str">
        <f ca="1">VLOOKUP(B537,'Insumos e Serviços'!$A:$F,2,0)</f>
        <v>SINAPI</v>
      </c>
      <c r="D537" s="103" t="str">
        <f ca="1">VLOOKUP(B537,'Insumos e Serviços'!$A:$F,4,0)</f>
        <v>ELETRICISTA COM ENCARGOS COMPLEMENTARES</v>
      </c>
      <c r="E537" s="102" t="str">
        <f ca="1">VLOOKUP(B537,'Insumos e Serviços'!$A:$F,5,0)</f>
        <v>H</v>
      </c>
      <c r="F537" s="91">
        <v>3.9100000000000003E-2</v>
      </c>
      <c r="G537" s="101">
        <f ca="1">VLOOKUP(B537,'Insumos e Serviços'!$A:$F,6,0)</f>
        <v>25.34</v>
      </c>
      <c r="H537" s="101">
        <f>TRUNC(F537*G537,2)</f>
        <v>0.99</v>
      </c>
    </row>
    <row r="538" spans="1:8" ht="33.75">
      <c r="A538" s="103" t="str">
        <f ca="1">VLOOKUP(B538,'Insumos e Serviços'!$A:$F,3,0)</f>
        <v>Composição</v>
      </c>
      <c r="B538" s="77" t="s">
        <v>270</v>
      </c>
      <c r="C538" s="102" t="str">
        <f ca="1">VLOOKUP(B538,'Insumos e Serviços'!$A:$F,2,0)</f>
        <v>SINAPI</v>
      </c>
      <c r="D538" s="103" t="str">
        <f ca="1">VLOOKUP(B538,'Insumos e Serviços'!$A:$F,4,0)</f>
        <v>FIXAÇÃO DE TUBOS HORIZONTAIS DE PVC, CPVC OU COBRE DIÂMETROS MENORES OU IGUAIS A 40 MM OU ELETROCALHAS ATÉ 150MM DE LARGURA, COM ABRAÇADEIRA METÁLICA RÍGIDA TIPO D 1/2, FIXADA EM PERFILADO EM LAJE. AF_05/2015</v>
      </c>
      <c r="E538" s="102" t="str">
        <f ca="1">VLOOKUP(B538,'Insumos e Serviços'!$A:$F,5,0)</f>
        <v>M</v>
      </c>
      <c r="F538" s="91">
        <v>1</v>
      </c>
      <c r="G538" s="101">
        <f ca="1">VLOOKUP(B538,'Insumos e Serviços'!$A:$F,6,0)</f>
        <v>3</v>
      </c>
      <c r="H538" s="101">
        <f>TRUNC(F538*G538,2)</f>
        <v>3</v>
      </c>
    </row>
    <row r="539" spans="1:8" ht="23.25" thickBot="1">
      <c r="A539" s="103" t="str">
        <f ca="1">VLOOKUP(B539,'Insumos e Serviços'!$A:$F,3,0)</f>
        <v>Insumo</v>
      </c>
      <c r="B539" s="77" t="s">
        <v>89</v>
      </c>
      <c r="C539" s="102" t="str">
        <f ca="1">VLOOKUP(B539,'Insumos e Serviços'!$A:$F,2,0)</f>
        <v>SINAPI</v>
      </c>
      <c r="D539" s="103" t="str">
        <f ca="1">VLOOKUP(B539,'Insumos e Serviços'!$A:$F,4,0)</f>
        <v>ELETRODUTO/CONDULETE DE PVC RIGIDO, LISO, COR CINZA, DE 3/4", PARA INSTALACOES APARENTES (NBR 5410)</v>
      </c>
      <c r="E539" s="102" t="str">
        <f ca="1">VLOOKUP(B539,'Insumos e Serviços'!$A:$F,5,0)</f>
        <v>M</v>
      </c>
      <c r="F539" s="91">
        <v>1.0481</v>
      </c>
      <c r="G539" s="101">
        <f ca="1">VLOOKUP(B539,'Insumos e Serviços'!$A:$F,6,0)</f>
        <v>14.53</v>
      </c>
      <c r="H539" s="101">
        <f>TRUNC(F539*G539,2)</f>
        <v>15.22</v>
      </c>
    </row>
    <row r="540" spans="1:8" ht="12" thickTop="1">
      <c r="A540" s="79"/>
      <c r="B540" s="85"/>
      <c r="C540" s="85"/>
      <c r="D540" s="88"/>
      <c r="E540" s="85"/>
      <c r="F540" s="92"/>
      <c r="G540" s="94"/>
      <c r="H540" s="94"/>
    </row>
    <row r="541" spans="1:8">
      <c r="A541" s="72" t="s">
        <v>1285</v>
      </c>
      <c r="B541" s="84"/>
      <c r="C541" s="84"/>
      <c r="D541" s="86" t="s">
        <v>854</v>
      </c>
      <c r="E541" s="84"/>
      <c r="F541" s="89"/>
      <c r="G541" s="73"/>
      <c r="H541" s="74"/>
    </row>
    <row r="542" spans="1:8">
      <c r="A542" s="131" t="s">
        <v>1286</v>
      </c>
      <c r="B542" s="132"/>
      <c r="C542" s="132"/>
      <c r="D542" s="131" t="s">
        <v>1287</v>
      </c>
      <c r="E542" s="132"/>
      <c r="F542" s="133"/>
      <c r="G542" s="131"/>
      <c r="H542" s="134"/>
    </row>
    <row r="543" spans="1:8">
      <c r="A543" s="131" t="s">
        <v>1288</v>
      </c>
      <c r="B543" s="132"/>
      <c r="C543" s="132"/>
      <c r="D543" s="131" t="s">
        <v>1289</v>
      </c>
      <c r="E543" s="132"/>
      <c r="F543" s="133"/>
      <c r="G543" s="131"/>
      <c r="H543" s="134"/>
    </row>
    <row r="544" spans="1:8">
      <c r="A544" s="131" t="s">
        <v>1290</v>
      </c>
      <c r="B544" s="132"/>
      <c r="C544" s="132"/>
      <c r="D544" s="131" t="s">
        <v>1291</v>
      </c>
      <c r="E544" s="132"/>
      <c r="F544" s="133"/>
      <c r="G544" s="131"/>
      <c r="H544" s="134"/>
    </row>
    <row r="545" spans="1:8" ht="45">
      <c r="A545" s="75" t="s">
        <v>1292</v>
      </c>
      <c r="B545" s="104" t="str">
        <f ca="1">VLOOKUP(A545,'Orçamento Sintético'!$A:$H,2,0)</f>
        <v xml:space="preserve"> MPDFT0880 </v>
      </c>
      <c r="C545" s="104" t="str">
        <f ca="1">VLOOKUP(A545,'Orçamento Sintético'!$A:$H,3,0)</f>
        <v>Próprio</v>
      </c>
      <c r="D545" s="105" t="str">
        <f ca="1">VLOOKUP(A545,'Orçamento Sintético'!$A:$H,4,0)</f>
        <v>Cópia da CPOS (61.10.574) - G1 - Grelha de exaustão, dimensões 225x125mm,  aletas fixas e horizontais, fabricada com perfis de alumínio extrudado, anodizado, na cor natural, incluindo registro de lâminas opostas e dupla deflexão. Modelo de referência: TROX AR/AG</v>
      </c>
      <c r="E545" s="104" t="str">
        <f ca="1">VLOOKUP(A545,'Orçamento Sintético'!$A:$H,5,0)</f>
        <v>un</v>
      </c>
      <c r="F545" s="90"/>
      <c r="G545" s="76"/>
      <c r="H545" s="76">
        <f>SUM(H546:H548)</f>
        <v>212.02</v>
      </c>
    </row>
    <row r="546" spans="1:8">
      <c r="A546" s="103" t="str">
        <f ca="1">VLOOKUP(B546,'Insumos e Serviços'!$A:$F,3,0)</f>
        <v>Composição</v>
      </c>
      <c r="B546" s="77" t="s">
        <v>254</v>
      </c>
      <c r="C546" s="102" t="str">
        <f ca="1">VLOOKUP(B546,'Insumos e Serviços'!$A:$F,2,0)</f>
        <v>SINAPI</v>
      </c>
      <c r="D546" s="103" t="str">
        <f ca="1">VLOOKUP(B546,'Insumos e Serviços'!$A:$F,4,0)</f>
        <v>MONTADOR DE ELETROELETRÔNICOS COM ENCARGOS COMPLEMENTARES</v>
      </c>
      <c r="E546" s="102" t="str">
        <f ca="1">VLOOKUP(B546,'Insumos e Serviços'!$A:$F,5,0)</f>
        <v>H</v>
      </c>
      <c r="F546" s="91">
        <v>3.6</v>
      </c>
      <c r="G546" s="101">
        <f ca="1">VLOOKUP(B546,'Insumos e Serviços'!$A:$F,6,0)</f>
        <v>22.43</v>
      </c>
      <c r="H546" s="101">
        <f>TRUNC(F546*G546,2)</f>
        <v>80.739999999999995</v>
      </c>
    </row>
    <row r="547" spans="1:8">
      <c r="A547" s="103" t="str">
        <f ca="1">VLOOKUP(B547,'Insumos e Serviços'!$A:$F,3,0)</f>
        <v>Composição</v>
      </c>
      <c r="B547" s="77" t="s">
        <v>272</v>
      </c>
      <c r="C547" s="102" t="str">
        <f ca="1">VLOOKUP(B547,'Insumos e Serviços'!$A:$F,2,0)</f>
        <v>SINAPI</v>
      </c>
      <c r="D547" s="103" t="str">
        <f ca="1">VLOOKUP(B547,'Insumos e Serviços'!$A:$F,4,0)</f>
        <v>AJUDANTE DE OPERAÇÃO EM GERAL COM ENCARGOS COMPLEMENTARES</v>
      </c>
      <c r="E547" s="102" t="str">
        <f ca="1">VLOOKUP(B547,'Insumos e Serviços'!$A:$F,5,0)</f>
        <v>H</v>
      </c>
      <c r="F547" s="91">
        <v>3.6</v>
      </c>
      <c r="G547" s="101">
        <f ca="1">VLOOKUP(B547,'Insumos e Serviços'!$A:$F,6,0)</f>
        <v>21.41</v>
      </c>
      <c r="H547" s="101">
        <f>TRUNC(F547*G547,2)</f>
        <v>77.069999999999993</v>
      </c>
    </row>
    <row r="548" spans="1:8" ht="34.5" thickBot="1">
      <c r="A548" s="103" t="str">
        <f ca="1">VLOOKUP(B548,'Insumos e Serviços'!$A:$F,3,0)</f>
        <v>Insumo</v>
      </c>
      <c r="B548" s="77" t="s">
        <v>110</v>
      </c>
      <c r="C548" s="102" t="str">
        <f ca="1">VLOOKUP(B548,'Insumos e Serviços'!$A:$F,2,0)</f>
        <v>Próprio</v>
      </c>
      <c r="D548" s="103" t="str">
        <f ca="1">VLOOKUP(B548,'Insumos e Serviços'!$A:$F,4,0)</f>
        <v>G1 - Grelha de exaustão, dimensões 225x125mm,  aletas fixas e horizontais, fabricada com perfis de alumínio extrudado, anodizado, na cor natural, incluindo registro de lâminas opostas e dupla deflexão. Modelo de referência: TROX AR/A</v>
      </c>
      <c r="E548" s="102" t="str">
        <f ca="1">VLOOKUP(B548,'Insumos e Serviços'!$A:$F,5,0)</f>
        <v>un</v>
      </c>
      <c r="F548" s="91">
        <v>1</v>
      </c>
      <c r="G548" s="101">
        <f ca="1">VLOOKUP(B548,'Insumos e Serviços'!$A:$F,6,0)</f>
        <v>54.21</v>
      </c>
      <c r="H548" s="101">
        <f>TRUNC(F548*G548,2)</f>
        <v>54.21</v>
      </c>
    </row>
    <row r="549" spans="1:8" ht="12" thickTop="1">
      <c r="A549" s="79"/>
      <c r="B549" s="85"/>
      <c r="C549" s="85"/>
      <c r="D549" s="88"/>
      <c r="E549" s="85"/>
      <c r="F549" s="92"/>
      <c r="G549" s="94"/>
      <c r="H549" s="94"/>
    </row>
    <row r="550" spans="1:8" ht="45">
      <c r="A550" s="75" t="s">
        <v>1295</v>
      </c>
      <c r="B550" s="104" t="str">
        <f ca="1">VLOOKUP(A550,'Orçamento Sintético'!$A:$H,2,0)</f>
        <v xml:space="preserve"> MPDFT0879 </v>
      </c>
      <c r="C550" s="104" t="str">
        <f ca="1">VLOOKUP(A550,'Orçamento Sintético'!$A:$H,3,0)</f>
        <v>Próprio</v>
      </c>
      <c r="D550" s="105" t="str">
        <f ca="1">VLOOKUP(A550,'Orçamento Sintético'!$A:$H,4,0)</f>
        <v>Cópia da CPOS (61.10.574) - G2 - Grelha de exaustão, dimensões 225x225mm,  aletas fixas e horizontais, fabricada com perfis de alumínio extrudado, anodizado, na cor natural, incluindo registro de lâminas opostas e dupla deflexão. Modelo de referência: TROX AR/AG</v>
      </c>
      <c r="E550" s="104" t="str">
        <f ca="1">VLOOKUP(A550,'Orçamento Sintético'!$A:$H,5,0)</f>
        <v>un</v>
      </c>
      <c r="F550" s="90"/>
      <c r="G550" s="76"/>
      <c r="H550" s="76">
        <f>SUM(H551:H553)</f>
        <v>214.27</v>
      </c>
    </row>
    <row r="551" spans="1:8">
      <c r="A551" s="103" t="str">
        <f ca="1">VLOOKUP(B551,'Insumos e Serviços'!$A:$F,3,0)</f>
        <v>Composição</v>
      </c>
      <c r="B551" s="77" t="s">
        <v>254</v>
      </c>
      <c r="C551" s="102" t="str">
        <f ca="1">VLOOKUP(B551,'Insumos e Serviços'!$A:$F,2,0)</f>
        <v>SINAPI</v>
      </c>
      <c r="D551" s="103" t="str">
        <f ca="1">VLOOKUP(B551,'Insumos e Serviços'!$A:$F,4,0)</f>
        <v>MONTADOR DE ELETROELETRÔNICOS COM ENCARGOS COMPLEMENTARES</v>
      </c>
      <c r="E551" s="102" t="str">
        <f ca="1">VLOOKUP(B551,'Insumos e Serviços'!$A:$F,5,0)</f>
        <v>H</v>
      </c>
      <c r="F551" s="91">
        <v>3.6</v>
      </c>
      <c r="G551" s="101">
        <f ca="1">VLOOKUP(B551,'Insumos e Serviços'!$A:$F,6,0)</f>
        <v>22.43</v>
      </c>
      <c r="H551" s="101">
        <f>TRUNC(F551*G551,2)</f>
        <v>80.739999999999995</v>
      </c>
    </row>
    <row r="552" spans="1:8">
      <c r="A552" s="103" t="str">
        <f ca="1">VLOOKUP(B552,'Insumos e Serviços'!$A:$F,3,0)</f>
        <v>Composição</v>
      </c>
      <c r="B552" s="77" t="s">
        <v>272</v>
      </c>
      <c r="C552" s="102" t="str">
        <f ca="1">VLOOKUP(B552,'Insumos e Serviços'!$A:$F,2,0)</f>
        <v>SINAPI</v>
      </c>
      <c r="D552" s="103" t="str">
        <f ca="1">VLOOKUP(B552,'Insumos e Serviços'!$A:$F,4,0)</f>
        <v>AJUDANTE DE OPERAÇÃO EM GERAL COM ENCARGOS COMPLEMENTARES</v>
      </c>
      <c r="E552" s="102" t="str">
        <f ca="1">VLOOKUP(B552,'Insumos e Serviços'!$A:$F,5,0)</f>
        <v>H</v>
      </c>
      <c r="F552" s="91">
        <v>3.6</v>
      </c>
      <c r="G552" s="101">
        <f ca="1">VLOOKUP(B552,'Insumos e Serviços'!$A:$F,6,0)</f>
        <v>21.41</v>
      </c>
      <c r="H552" s="101">
        <f>TRUNC(F552*G552,2)</f>
        <v>77.069999999999993</v>
      </c>
    </row>
    <row r="553" spans="1:8" ht="34.5" thickBot="1">
      <c r="A553" s="103" t="str">
        <f ca="1">VLOOKUP(B553,'Insumos e Serviços'!$A:$F,3,0)</f>
        <v>Insumo</v>
      </c>
      <c r="B553" s="77" t="s">
        <v>164</v>
      </c>
      <c r="C553" s="102" t="str">
        <f ca="1">VLOOKUP(B553,'Insumos e Serviços'!$A:$F,2,0)</f>
        <v>Próprio</v>
      </c>
      <c r="D553" s="103" t="str">
        <f ca="1">VLOOKUP(B553,'Insumos e Serviços'!$A:$F,4,0)</f>
        <v>Grelha de exaustão, dimensões 225x225mm, aletas fixas e horizontais, fabricada com perfis de alumínio extrudado, anodizado, na cor natural, incluindo registro de lâminas opostas e dupla deflexão. Modelo de referência: TROX AR/AG</v>
      </c>
      <c r="E553" s="102" t="str">
        <f ca="1">VLOOKUP(B553,'Insumos e Serviços'!$A:$F,5,0)</f>
        <v>un</v>
      </c>
      <c r="F553" s="91">
        <v>1</v>
      </c>
      <c r="G553" s="101">
        <f ca="1">VLOOKUP(B553,'Insumos e Serviços'!$A:$F,6,0)</f>
        <v>56.46</v>
      </c>
      <c r="H553" s="101">
        <f>TRUNC(F553*G553,2)</f>
        <v>56.46</v>
      </c>
    </row>
    <row r="554" spans="1:8" ht="12" thickTop="1">
      <c r="A554" s="79"/>
      <c r="B554" s="85"/>
      <c r="C554" s="85"/>
      <c r="D554" s="88"/>
      <c r="E554" s="85"/>
      <c r="F554" s="92"/>
      <c r="G554" s="94"/>
      <c r="H554" s="94"/>
    </row>
    <row r="555" spans="1:8" ht="33.75">
      <c r="A555" s="75" t="s">
        <v>1298</v>
      </c>
      <c r="B555" s="104" t="str">
        <f ca="1">VLOOKUP(A555,'Orçamento Sintético'!$A:$H,2,0)</f>
        <v xml:space="preserve"> MPDFT0881 </v>
      </c>
      <c r="C555" s="104" t="str">
        <f ca="1">VLOOKUP(A555,'Orçamento Sintético'!$A:$H,3,0)</f>
        <v>Próprio</v>
      </c>
      <c r="D555" s="105" t="str">
        <f ca="1">VLOOKUP(A555,'Orçamento Sintético'!$A:$H,4,0)</f>
        <v>Cópia da SBC (073893) - G3 - Grelha de exaustão de plástico para duto flexível diâmetro 100mm, com lâminas inclinadas. Modelo de referência: Soler&amp;Palau OTAM GR-100 ou similar equivalente.</v>
      </c>
      <c r="E555" s="104" t="str">
        <f ca="1">VLOOKUP(A555,'Orçamento Sintético'!$A:$H,5,0)</f>
        <v>un</v>
      </c>
      <c r="F555" s="90"/>
      <c r="G555" s="76"/>
      <c r="H555" s="76">
        <f>SUM(H556:H558)</f>
        <v>52.67</v>
      </c>
    </row>
    <row r="556" spans="1:8">
      <c r="A556" s="103" t="str">
        <f ca="1">VLOOKUP(B556,'Insumos e Serviços'!$A:$F,3,0)</f>
        <v>Composição</v>
      </c>
      <c r="B556" s="77" t="s">
        <v>804</v>
      </c>
      <c r="C556" s="102" t="str">
        <f ca="1">VLOOKUP(B556,'Insumos e Serviços'!$A:$F,2,0)</f>
        <v>SINAPI</v>
      </c>
      <c r="D556" s="103" t="str">
        <f ca="1">VLOOKUP(B556,'Insumos e Serviços'!$A:$F,4,0)</f>
        <v>AUXILIAR DE ENCANADOR OU BOMBEIRO HIDRÁULICO COM ENCARGOS COMPLEMENTARES</v>
      </c>
      <c r="E556" s="102" t="str">
        <f ca="1">VLOOKUP(B556,'Insumos e Serviços'!$A:$F,5,0)</f>
        <v>H</v>
      </c>
      <c r="F556" s="91">
        <v>0.90700000000000003</v>
      </c>
      <c r="G556" s="101">
        <f ca="1">VLOOKUP(B556,'Insumos e Serviços'!$A:$F,6,0)</f>
        <v>19.309999999999999</v>
      </c>
      <c r="H556" s="101">
        <f>TRUNC(F556*G556,2)</f>
        <v>17.510000000000002</v>
      </c>
    </row>
    <row r="557" spans="1:8">
      <c r="A557" s="103" t="str">
        <f ca="1">VLOOKUP(B557,'Insumos e Serviços'!$A:$F,3,0)</f>
        <v>Composição</v>
      </c>
      <c r="B557" s="77" t="s">
        <v>806</v>
      </c>
      <c r="C557" s="102" t="str">
        <f ca="1">VLOOKUP(B557,'Insumos e Serviços'!$A:$F,2,0)</f>
        <v>SINAPI</v>
      </c>
      <c r="D557" s="103" t="str">
        <f ca="1">VLOOKUP(B557,'Insumos e Serviços'!$A:$F,4,0)</f>
        <v>ENCANADOR OU BOMBEIRO HIDRÁULICO COM ENCARGOS COMPLEMENTARES</v>
      </c>
      <c r="E557" s="102" t="str">
        <f ca="1">VLOOKUP(B557,'Insumos e Serviços'!$A:$F,5,0)</f>
        <v>H</v>
      </c>
      <c r="F557" s="91">
        <v>0.90700000000000003</v>
      </c>
      <c r="G557" s="101">
        <f ca="1">VLOOKUP(B557,'Insumos e Serviços'!$A:$F,6,0)</f>
        <v>24.48</v>
      </c>
      <c r="H557" s="101">
        <f>TRUNC(F557*G557,2)</f>
        <v>22.2</v>
      </c>
    </row>
    <row r="558" spans="1:8" ht="23.25" thickBot="1">
      <c r="A558" s="103" t="str">
        <f ca="1">VLOOKUP(B558,'Insumos e Serviços'!$A:$F,3,0)</f>
        <v>Insumo</v>
      </c>
      <c r="B558" s="77" t="s">
        <v>188</v>
      </c>
      <c r="C558" s="102" t="str">
        <f ca="1">VLOOKUP(B558,'Insumos e Serviços'!$A:$F,2,0)</f>
        <v>Próprio</v>
      </c>
      <c r="D558" s="103" t="str">
        <f ca="1">VLOOKUP(B558,'Insumos e Serviços'!$A:$F,4,0)</f>
        <v>Grelha de exaustão de plástico para duto flexível diâmetro 100mm, com lâminas inclinadas. Modelo de referência: Soler&amp;Palau OTAM GR-100</v>
      </c>
      <c r="E558" s="102" t="str">
        <f ca="1">VLOOKUP(B558,'Insumos e Serviços'!$A:$F,5,0)</f>
        <v>un</v>
      </c>
      <c r="F558" s="91">
        <v>1</v>
      </c>
      <c r="G558" s="101">
        <f ca="1">VLOOKUP(B558,'Insumos e Serviços'!$A:$F,6,0)</f>
        <v>12.96</v>
      </c>
      <c r="H558" s="101">
        <f>TRUNC(F558*G558,2)</f>
        <v>12.96</v>
      </c>
    </row>
    <row r="559" spans="1:8" ht="12" thickTop="1">
      <c r="A559" s="79"/>
      <c r="B559" s="85"/>
      <c r="C559" s="85"/>
      <c r="D559" s="88"/>
      <c r="E559" s="85"/>
      <c r="F559" s="92"/>
      <c r="G559" s="94"/>
      <c r="H559" s="94"/>
    </row>
    <row r="560" spans="1:8" ht="78.75">
      <c r="A560" s="75" t="s">
        <v>1301</v>
      </c>
      <c r="B560" s="104" t="str">
        <f ca="1">VLOOKUP(A560,'Orçamento Sintético'!$A:$H,2,0)</f>
        <v xml:space="preserve"> MPDFT0883 </v>
      </c>
      <c r="C560" s="104" t="str">
        <f ca="1">VLOOKUP(A560,'Orçamento Sintético'!$A:$H,3,0)</f>
        <v>Próprio</v>
      </c>
      <c r="D560" s="105" t="str">
        <f ca="1">VLOOKUP(A560,'Orçamento Sintético'!$A:$H,4,0)</f>
        <v>Ventilador helicocentrífugo com isolamento fono-absorvente, construído em material plástico, desmontável, motor regulável 60 Hz, 220V, potência 37W, rotação 2540rpm, vazão em descarga livre 265m³/h, nível de pressão sonora 27 dB(A), diâmetro do duto 100mm, peso 5,4kg, incluindo comporta anti-retorno, acoplamento para duto retangular, damper regulador de vazão, flanges e juntas de borrachas (admissão e saída) e suporte para instalação no entreforro. Modelo de referência: Soler&amp;Palau OTAM TD-250/100 Silent + MCA+MAR</v>
      </c>
      <c r="E560" s="104" t="str">
        <f ca="1">VLOOKUP(A560,'Orçamento Sintético'!$A:$H,5,0)</f>
        <v>un</v>
      </c>
      <c r="F560" s="90"/>
      <c r="G560" s="76"/>
      <c r="H560" s="76">
        <f>SUM(H561:H562)</f>
        <v>495.77</v>
      </c>
    </row>
    <row r="561" spans="1:8">
      <c r="A561" s="103" t="str">
        <f ca="1">VLOOKUP(B561,'Insumos e Serviços'!$A:$F,3,0)</f>
        <v>Composição</v>
      </c>
      <c r="B561" s="77" t="s">
        <v>274</v>
      </c>
      <c r="C561" s="102" t="str">
        <f ca="1">VLOOKUP(B561,'Insumos e Serviços'!$A:$F,2,0)</f>
        <v>SINAPI</v>
      </c>
      <c r="D561" s="103" t="str">
        <f ca="1">VLOOKUP(B561,'Insumos e Serviços'!$A:$F,4,0)</f>
        <v>MONTADOR (TUBO AÇO/EQUIPAMENTOS) COM ENCARGOS COMPLEMENTARES</v>
      </c>
      <c r="E561" s="102" t="str">
        <f ca="1">VLOOKUP(B561,'Insumos e Serviços'!$A:$F,5,0)</f>
        <v>H</v>
      </c>
      <c r="F561" s="91">
        <v>1.6910000000000001</v>
      </c>
      <c r="G561" s="101">
        <f ca="1">VLOOKUP(B561,'Insumos e Serviços'!$A:$F,6,0)</f>
        <v>19.77</v>
      </c>
      <c r="H561" s="101">
        <f>TRUNC(F561*G561,2)</f>
        <v>33.43</v>
      </c>
    </row>
    <row r="562" spans="1:8" ht="68.25" thickBot="1">
      <c r="A562" s="103" t="str">
        <f ca="1">VLOOKUP(B562,'Insumos e Serviços'!$A:$F,3,0)</f>
        <v>Insumo</v>
      </c>
      <c r="B562" s="77" t="s">
        <v>118</v>
      </c>
      <c r="C562" s="102" t="str">
        <f ca="1">VLOOKUP(B562,'Insumos e Serviços'!$A:$F,2,0)</f>
        <v>Próprio</v>
      </c>
      <c r="D562" s="103" t="str">
        <f ca="1">VLOOKUP(B562,'Insumos e Serviços'!$A:$F,4,0)</f>
        <v>Ventilador helicocentrífugo com isolamento fono-absorvente, construído em material plástico, desmontável, motor regulável 60 Hz, 220V, potência 37W, rotação 2335rpm, vazão em descarga livre 265m³/h, nível de pressão sonora 27 dB(A), diâmetro do duto 100mm, peso 5,4kg, incluindo comporta anti-retorno, acoplamento para duto retangular, damper regulador de vazão, flanges e juntas de borrachas (admissão e saída) e suporte para instalação no entreforro. Modelo de referência: Soler&amp;Palau OTAM TD-250/100 Silent + MCA+MAR</v>
      </c>
      <c r="E562" s="102" t="str">
        <f ca="1">VLOOKUP(B562,'Insumos e Serviços'!$A:$F,5,0)</f>
        <v>un</v>
      </c>
      <c r="F562" s="91">
        <v>1</v>
      </c>
      <c r="G562" s="101">
        <f ca="1">VLOOKUP(B562,'Insumos e Serviços'!$A:$F,6,0)</f>
        <v>462.34</v>
      </c>
      <c r="H562" s="101">
        <f>TRUNC(F562*G562,2)</f>
        <v>462.34</v>
      </c>
    </row>
    <row r="563" spans="1:8" ht="12" thickTop="1">
      <c r="A563" s="79"/>
      <c r="B563" s="85"/>
      <c r="C563" s="85"/>
      <c r="D563" s="88"/>
      <c r="E563" s="85"/>
      <c r="F563" s="92"/>
      <c r="G563" s="94"/>
      <c r="H563" s="94"/>
    </row>
    <row r="564" spans="1:8" ht="33.75">
      <c r="A564" s="75" t="s">
        <v>1304</v>
      </c>
      <c r="B564" s="104" t="str">
        <f ca="1">VLOOKUP(A564,'Orçamento Sintético'!$A:$H,2,0)</f>
        <v xml:space="preserve"> MPDFT0886 </v>
      </c>
      <c r="C564" s="104" t="str">
        <f ca="1">VLOOKUP(A564,'Orçamento Sintético'!$A:$H,3,0)</f>
        <v>Próprio</v>
      </c>
      <c r="D564" s="105" t="str">
        <f ca="1">VLOOKUP(A564,'Orçamento Sintético'!$A:$H,4,0)</f>
        <v>Cópia da SBC (070473) - Duto flexível #100 para ventilação ou exaustão, fabricado em alumínio e poliéster com espiral de arame de aço bronzeado, anticorrosivo e indeformável.  Modelo de referência: Multivac Aludec 60 CO2</v>
      </c>
      <c r="E564" s="104" t="str">
        <f ca="1">VLOOKUP(A564,'Orçamento Sintético'!$A:$H,5,0)</f>
        <v>m</v>
      </c>
      <c r="F564" s="90"/>
      <c r="G564" s="76"/>
      <c r="H564" s="76">
        <f>SUM(H565:H567)</f>
        <v>33.64</v>
      </c>
    </row>
    <row r="565" spans="1:8">
      <c r="A565" s="103" t="str">
        <f ca="1">VLOOKUP(B565,'Insumos e Serviços'!$A:$F,3,0)</f>
        <v>Composição</v>
      </c>
      <c r="B565" s="77" t="s">
        <v>817</v>
      </c>
      <c r="C565" s="102" t="str">
        <f ca="1">VLOOKUP(B565,'Insumos e Serviços'!$A:$F,2,0)</f>
        <v>SINAPI</v>
      </c>
      <c r="D565" s="103" t="str">
        <f ca="1">VLOOKUP(B565,'Insumos e Serviços'!$A:$F,4,0)</f>
        <v>AJUDANTE ESPECIALIZADO COM ENCARGOS COMPLEMENTARES</v>
      </c>
      <c r="E565" s="102" t="str">
        <f ca="1">VLOOKUP(B565,'Insumos e Serviços'!$A:$F,5,0)</f>
        <v>H</v>
      </c>
      <c r="F565" s="91">
        <v>0.32</v>
      </c>
      <c r="G565" s="101">
        <f ca="1">VLOOKUP(B565,'Insumos e Serviços'!$A:$F,6,0)</f>
        <v>19.7</v>
      </c>
      <c r="H565" s="101">
        <f>TRUNC(F565*G565,2)</f>
        <v>6.3</v>
      </c>
    </row>
    <row r="566" spans="1:8">
      <c r="A566" s="103" t="str">
        <f ca="1">VLOOKUP(B566,'Insumos e Serviços'!$A:$F,3,0)</f>
        <v>Composição</v>
      </c>
      <c r="B566" s="77" t="s">
        <v>276</v>
      </c>
      <c r="C566" s="102" t="str">
        <f ca="1">VLOOKUP(B566,'Insumos e Serviços'!$A:$F,2,0)</f>
        <v>SINAPI</v>
      </c>
      <c r="D566" s="103" t="str">
        <f ca="1">VLOOKUP(B566,'Insumos e Serviços'!$A:$F,4,0)</f>
        <v>MONTADOR ELETROMECÃNICO COM ENCARGOS COMPLEMENTARES</v>
      </c>
      <c r="E566" s="102" t="str">
        <f ca="1">VLOOKUP(B566,'Insumos e Serviços'!$A:$F,5,0)</f>
        <v>H</v>
      </c>
      <c r="F566" s="91">
        <v>0.32</v>
      </c>
      <c r="G566" s="101">
        <f ca="1">VLOOKUP(B566,'Insumos e Serviços'!$A:$F,6,0)</f>
        <v>26.61</v>
      </c>
      <c r="H566" s="101">
        <f>TRUNC(F566*G566,2)</f>
        <v>8.51</v>
      </c>
    </row>
    <row r="567" spans="1:8" ht="34.5" thickBot="1">
      <c r="A567" s="103" t="str">
        <f ca="1">VLOOKUP(B567,'Insumos e Serviços'!$A:$F,3,0)</f>
        <v>Insumo</v>
      </c>
      <c r="B567" s="77" t="s">
        <v>190</v>
      </c>
      <c r="C567" s="102" t="str">
        <f ca="1">VLOOKUP(B567,'Insumos e Serviços'!$A:$F,2,0)</f>
        <v>Próprio</v>
      </c>
      <c r="D567" s="103" t="str">
        <f ca="1">VLOOKUP(B567,'Insumos e Serviços'!$A:$F,4,0)</f>
        <v>Duto flexível #100 para ventilação ou exaustão, fabricado em alumínio e poliéster com espiral de arame de aço bronzeado, anticorrosivo e indeformável.  Modelo de referência: Multivac Aludec 60 CO2</v>
      </c>
      <c r="E567" s="102" t="str">
        <f ca="1">VLOOKUP(B567,'Insumos e Serviços'!$A:$F,5,0)</f>
        <v>m</v>
      </c>
      <c r="F567" s="91">
        <v>1.1000000000000001</v>
      </c>
      <c r="G567" s="101">
        <f ca="1">VLOOKUP(B567,'Insumos e Serviços'!$A:$F,6,0)</f>
        <v>17.12</v>
      </c>
      <c r="H567" s="101">
        <f>TRUNC(F567*G567,2)</f>
        <v>18.829999999999998</v>
      </c>
    </row>
    <row r="568" spans="1:8" ht="12" thickTop="1">
      <c r="A568" s="79"/>
      <c r="B568" s="85"/>
      <c r="C568" s="85"/>
      <c r="D568" s="88"/>
      <c r="E568" s="85"/>
      <c r="F568" s="92"/>
      <c r="G568" s="94"/>
      <c r="H568" s="94"/>
    </row>
    <row r="569" spans="1:8" ht="33.75">
      <c r="A569" s="75" t="s">
        <v>1307</v>
      </c>
      <c r="B569" s="104" t="str">
        <f ca="1">VLOOKUP(A569,'Orçamento Sintético'!$A:$H,2,0)</f>
        <v xml:space="preserve"> MPDFT0885 </v>
      </c>
      <c r="C569" s="104" t="str">
        <f ca="1">VLOOKUP(A569,'Orçamento Sintético'!$A:$H,3,0)</f>
        <v>Próprio</v>
      </c>
      <c r="D569" s="105" t="str">
        <f ca="1">VLOOKUP(A569,'Orçamento Sintético'!$A:$H,4,0)</f>
        <v>Cópia da SBC (070473) - Duto flexível #250 para ventilação ou exaustão, fabricado em alumínio e poliéster com espiral de arame de aço bronzeado, anticorrosivo e indeformável.  Modelo de referência: Multivac Aludec 60 CO2</v>
      </c>
      <c r="E569" s="104" t="str">
        <f ca="1">VLOOKUP(A569,'Orçamento Sintético'!$A:$H,5,0)</f>
        <v>m</v>
      </c>
      <c r="F569" s="90"/>
      <c r="G569" s="76"/>
      <c r="H569" s="76">
        <f>SUM(H570:H572)</f>
        <v>33.97</v>
      </c>
    </row>
    <row r="570" spans="1:8">
      <c r="A570" s="103" t="str">
        <f ca="1">VLOOKUP(B570,'Insumos e Serviços'!$A:$F,3,0)</f>
        <v>Composição</v>
      </c>
      <c r="B570" s="77" t="s">
        <v>817</v>
      </c>
      <c r="C570" s="102" t="str">
        <f ca="1">VLOOKUP(B570,'Insumos e Serviços'!$A:$F,2,0)</f>
        <v>SINAPI</v>
      </c>
      <c r="D570" s="103" t="str">
        <f ca="1">VLOOKUP(B570,'Insumos e Serviços'!$A:$F,4,0)</f>
        <v>AJUDANTE ESPECIALIZADO COM ENCARGOS COMPLEMENTARES</v>
      </c>
      <c r="E570" s="102" t="str">
        <f ca="1">VLOOKUP(B570,'Insumos e Serviços'!$A:$F,5,0)</f>
        <v>H</v>
      </c>
      <c r="F570" s="91">
        <v>0.32</v>
      </c>
      <c r="G570" s="101">
        <f ca="1">VLOOKUP(B570,'Insumos e Serviços'!$A:$F,6,0)</f>
        <v>19.7</v>
      </c>
      <c r="H570" s="101">
        <f>TRUNC(F570*G570,2)</f>
        <v>6.3</v>
      </c>
    </row>
    <row r="571" spans="1:8">
      <c r="A571" s="103" t="str">
        <f ca="1">VLOOKUP(B571,'Insumos e Serviços'!$A:$F,3,0)</f>
        <v>Composição</v>
      </c>
      <c r="B571" s="77" t="s">
        <v>276</v>
      </c>
      <c r="C571" s="102" t="str">
        <f ca="1">VLOOKUP(B571,'Insumos e Serviços'!$A:$F,2,0)</f>
        <v>SINAPI</v>
      </c>
      <c r="D571" s="103" t="str">
        <f ca="1">VLOOKUP(B571,'Insumos e Serviços'!$A:$F,4,0)</f>
        <v>MONTADOR ELETROMECÃNICO COM ENCARGOS COMPLEMENTARES</v>
      </c>
      <c r="E571" s="102" t="str">
        <f ca="1">VLOOKUP(B571,'Insumos e Serviços'!$A:$F,5,0)</f>
        <v>H</v>
      </c>
      <c r="F571" s="91">
        <v>0.32</v>
      </c>
      <c r="G571" s="101">
        <f ca="1">VLOOKUP(B571,'Insumos e Serviços'!$A:$F,6,0)</f>
        <v>26.61</v>
      </c>
      <c r="H571" s="101">
        <f>TRUNC(F571*G571,2)</f>
        <v>8.51</v>
      </c>
    </row>
    <row r="572" spans="1:8" ht="34.5" thickBot="1">
      <c r="A572" s="103" t="str">
        <f ca="1">VLOOKUP(B572,'Insumos e Serviços'!$A:$F,3,0)</f>
        <v>Insumo</v>
      </c>
      <c r="B572" s="77" t="s">
        <v>186</v>
      </c>
      <c r="C572" s="102" t="str">
        <f ca="1">VLOOKUP(B572,'Insumos e Serviços'!$A:$F,2,0)</f>
        <v>Próprio</v>
      </c>
      <c r="D572" s="103" t="str">
        <f ca="1">VLOOKUP(B572,'Insumos e Serviços'!$A:$F,4,0)</f>
        <v>Duto flexível #250 para ventilação ou exaustão, fabricado em alumínio e poliéster com espiral de arame de aço bronzeado, anticorrosivo e indeformável.  Modelo de referência: Multivac Aludec 60 CO2</v>
      </c>
      <c r="E572" s="102" t="str">
        <f ca="1">VLOOKUP(B572,'Insumos e Serviços'!$A:$F,5,0)</f>
        <v>m</v>
      </c>
      <c r="F572" s="91">
        <v>1.1000000000000001</v>
      </c>
      <c r="G572" s="101">
        <f ca="1">VLOOKUP(B572,'Insumos e Serviços'!$A:$F,6,0)</f>
        <v>17.420000000000002</v>
      </c>
      <c r="H572" s="101">
        <f>TRUNC(F572*G572,2)</f>
        <v>19.16</v>
      </c>
    </row>
    <row r="573" spans="1:8" ht="12" thickTop="1">
      <c r="A573" s="79"/>
      <c r="B573" s="85"/>
      <c r="C573" s="85"/>
      <c r="D573" s="88"/>
      <c r="E573" s="85"/>
      <c r="F573" s="92"/>
      <c r="G573" s="94"/>
      <c r="H573" s="94"/>
    </row>
    <row r="574" spans="1:8" ht="123.75">
      <c r="A574" s="75" t="s">
        <v>1310</v>
      </c>
      <c r="B574" s="104" t="str">
        <f ca="1">VLOOKUP(A574,'Orçamento Sintético'!$A:$H,2,0)</f>
        <v xml:space="preserve"> MPDFT0060 </v>
      </c>
      <c r="C574" s="104" t="str">
        <f ca="1">VLOOKUP(A574,'Orçamento Sintético'!$A:$H,3,0)</f>
        <v>Próprio</v>
      </c>
      <c r="D574" s="105" t="str">
        <f ca="1">VLOOKUP(A574,'Orçamento Sintético'!$A:$H,4,0)</f>
        <v>Dutos de ar condicionado (ar exterior, retorno e exaustão) em espuma rígida de poliuretano com revestimento em alumínio nas superfícies internas e externas, nas dimensões internas indicadas em projeto, painéis com densidade de 42kg/m³, espessura 20mm, construído conforme orientação do fabricante, incluindo visitas pré-fabricadas (portas de inspeção) a cada 7 metros de trecho reto ou após curvas, perfis de união, baioneta, canto de reforço, canto de acabamento, perfis, barras de reforço, colarinhos, cola adesiva, massa de vedação, etc., com utilização das ferramentas bancada, facas especiais, punhos, marcadores de fita, caneta de nylon, aplicador de fita, alicate de bico, esquadro, estilete, martela de borracha, esquadros, vincadeira, compasso, cortador de colarinho, régua, etc. Modelo de referência:  Multivac MPU ou similar equivalente.</v>
      </c>
      <c r="E574" s="104" t="str">
        <f ca="1">VLOOKUP(A574,'Orçamento Sintético'!$A:$H,5,0)</f>
        <v>m²</v>
      </c>
      <c r="F574" s="90"/>
      <c r="G574" s="76"/>
      <c r="H574" s="76">
        <f>SUM(H575:H577)</f>
        <v>172.60999999999999</v>
      </c>
    </row>
    <row r="575" spans="1:8">
      <c r="A575" s="103" t="str">
        <f ca="1">VLOOKUP(B575,'Insumos e Serviços'!$A:$F,3,0)</f>
        <v>Composição</v>
      </c>
      <c r="B575" s="77" t="s">
        <v>274</v>
      </c>
      <c r="C575" s="102" t="str">
        <f ca="1">VLOOKUP(B575,'Insumos e Serviços'!$A:$F,2,0)</f>
        <v>SINAPI</v>
      </c>
      <c r="D575" s="103" t="str">
        <f ca="1">VLOOKUP(B575,'Insumos e Serviços'!$A:$F,4,0)</f>
        <v>MONTADOR (TUBO AÇO/EQUIPAMENTOS) COM ENCARGOS COMPLEMENTARES</v>
      </c>
      <c r="E575" s="102" t="str">
        <f ca="1">VLOOKUP(B575,'Insumos e Serviços'!$A:$F,5,0)</f>
        <v>H</v>
      </c>
      <c r="F575" s="91">
        <v>1.0979000000000001</v>
      </c>
      <c r="G575" s="101">
        <f ca="1">VLOOKUP(B575,'Insumos e Serviços'!$A:$F,6,0)</f>
        <v>19.77</v>
      </c>
      <c r="H575" s="101">
        <f>TRUNC(F575*G575,2)</f>
        <v>21.7</v>
      </c>
    </row>
    <row r="576" spans="1:8">
      <c r="A576" s="103" t="str">
        <f ca="1">VLOOKUP(B576,'Insumos e Serviços'!$A:$F,3,0)</f>
        <v>Composição</v>
      </c>
      <c r="B576" s="77" t="s">
        <v>817</v>
      </c>
      <c r="C576" s="102" t="str">
        <f ca="1">VLOOKUP(B576,'Insumos e Serviços'!$A:$F,2,0)</f>
        <v>SINAPI</v>
      </c>
      <c r="D576" s="103" t="str">
        <f ca="1">VLOOKUP(B576,'Insumos e Serviços'!$A:$F,4,0)</f>
        <v>AJUDANTE ESPECIALIZADO COM ENCARGOS COMPLEMENTARES</v>
      </c>
      <c r="E576" s="102" t="str">
        <f ca="1">VLOOKUP(B576,'Insumos e Serviços'!$A:$F,5,0)</f>
        <v>H</v>
      </c>
      <c r="F576" s="91">
        <v>1.0979000000000001</v>
      </c>
      <c r="G576" s="101">
        <f ca="1">VLOOKUP(B576,'Insumos e Serviços'!$A:$F,6,0)</f>
        <v>19.7</v>
      </c>
      <c r="H576" s="101">
        <f>TRUNC(F576*G576,2)</f>
        <v>21.62</v>
      </c>
    </row>
    <row r="577" spans="1:8" ht="33.75">
      <c r="A577" s="103" t="str">
        <f ca="1">VLOOKUP(B577,'Insumos e Serviços'!$A:$F,3,0)</f>
        <v>Insumo</v>
      </c>
      <c r="B577" s="77" t="s">
        <v>91</v>
      </c>
      <c r="C577" s="102" t="str">
        <f ca="1">VLOOKUP(B577,'Insumos e Serviços'!$A:$F,2,0)</f>
        <v>Próprio</v>
      </c>
      <c r="D577" s="103" t="str">
        <f ca="1">VLOOKUP(B577,'Insumos e Serviços'!$A:$F,4,0)</f>
        <v>Painel  MPU, pré-isolado de poli-isocianurato, revestido com duas lâminas de alumínio gofrado, (esp. 20mm) – ref. Multivac (inclusive perdas, acessórios de conexão, de vedação e de reforço)</v>
      </c>
      <c r="E577" s="102" t="str">
        <f ca="1">VLOOKUP(B577,'Insumos e Serviços'!$A:$F,5,0)</f>
        <v>m²</v>
      </c>
      <c r="F577" s="91">
        <v>1</v>
      </c>
      <c r="G577" s="101">
        <f ca="1">VLOOKUP(B577,'Insumos e Serviços'!$A:$F,6,0)</f>
        <v>129.29</v>
      </c>
      <c r="H577" s="101">
        <f>TRUNC(F577*G577,2)</f>
        <v>129.29</v>
      </c>
    </row>
  </sheetData>
  <sheetCalcPr fullCalcOnLoad="1"/>
  <mergeCells count="13">
    <mergeCell ref="E6:F6"/>
    <mergeCell ref="G6:H6"/>
    <mergeCell ref="A7:F7"/>
    <mergeCell ref="A4:B4"/>
    <mergeCell ref="C4:D4"/>
    <mergeCell ref="A6:B6"/>
    <mergeCell ref="G1:H1"/>
    <mergeCell ref="A2:B2"/>
    <mergeCell ref="E2:F2"/>
    <mergeCell ref="G2:H2"/>
    <mergeCell ref="E4:F4"/>
    <mergeCell ref="G4:H4"/>
    <mergeCell ref="C6:D6"/>
  </mergeCells>
  <phoneticPr fontId="11" type="noConversion"/>
  <printOptions horizontalCentered="1"/>
  <pageMargins left="0.51181102362204722" right="0.51181102362204722" top="0.78740157480314965" bottom="0.78740157480314965" header="0.51181102362204722" footer="0.51181102362204722"/>
  <pageSetup paperSize="9" scale="71" firstPageNumber="0" fitToHeight="0" orientation="portrait"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F239"/>
  <sheetViews>
    <sheetView showGridLines="0" showOutlineSymbols="0" zoomScaleNormal="100" workbookViewId="0">
      <selection activeCell="D21" sqref="D21"/>
    </sheetView>
  </sheetViews>
  <sheetFormatPr defaultRowHeight="11.25"/>
  <cols>
    <col min="1" max="1" width="11.75" style="98" customWidth="1"/>
    <col min="2" max="2" width="10.75" style="98" customWidth="1"/>
    <col min="3" max="3" width="11.75" style="98" customWidth="1"/>
    <col min="4" max="4" width="60.75" style="99" customWidth="1"/>
    <col min="5" max="5" width="11.75" style="98" customWidth="1"/>
    <col min="6" max="6" width="12.75" style="97" customWidth="1"/>
    <col min="7" max="16384" width="9" style="96"/>
  </cols>
  <sheetData>
    <row r="1" spans="1:6" ht="21.95" customHeight="1">
      <c r="A1" s="164" t="str">
        <f ca="1">'Orçamento Sintético'!A1:A2</f>
        <v>P. Execução:</v>
      </c>
      <c r="B1" s="171"/>
      <c r="C1" s="164" t="str">
        <f ca="1">'Orçamento Sintético'!C1</f>
        <v>Licitação:</v>
      </c>
      <c r="D1" s="176" t="str">
        <f ca="1">'Orçamento Sintético'!D1</f>
        <v>Objeto: Remanescente da reforma de acessibilidade no edifício das Promotorias de Justiça de Samambaia</v>
      </c>
      <c r="E1" s="164" t="str">
        <f ca="1">'Orçamento Sintético'!E1</f>
        <v>Data:</v>
      </c>
      <c r="F1" s="183"/>
    </row>
    <row r="2" spans="1:6" ht="15" customHeight="1">
      <c r="A2" s="227" t="str">
        <f ca="1">'Orçamento Sintético'!A2:B2</f>
        <v>A</v>
      </c>
      <c r="B2" s="227"/>
      <c r="C2" s="169" t="str">
        <f ca="1">'Orçamento Sintético'!C2:D2</f>
        <v>B</v>
      </c>
      <c r="D2" s="178" t="str">
        <f ca="1">'Orçamento Sintético'!D2</f>
        <v>Local: Quadra 302, conjunto 1, Samambaia Sul, PJ de Samambaia, Brasília-DF</v>
      </c>
      <c r="E2" s="233">
        <f ca="1">'Orçamento Sintético'!E2:F2</f>
        <v>1</v>
      </c>
      <c r="F2" s="233"/>
    </row>
    <row r="3" spans="1:6" ht="15" customHeight="1">
      <c r="A3" s="180" t="str">
        <f ca="1">'Orçamento Sintético'!A3:B3</f>
        <v>P. Validade:</v>
      </c>
      <c r="B3" s="185"/>
      <c r="C3" s="180" t="str">
        <f ca="1">'Orçamento Sintético'!C3:D3</f>
        <v>Razão Social:</v>
      </c>
      <c r="D3" s="183"/>
      <c r="E3" s="164" t="str">
        <f ca="1">'Orçamento Sintético'!E3</f>
        <v>Telefone:</v>
      </c>
      <c r="F3" s="183"/>
    </row>
    <row r="4" spans="1:6" ht="15" customHeight="1">
      <c r="A4" s="227" t="str">
        <f ca="1">'Orçamento Sintético'!A4:B4</f>
        <v>C</v>
      </c>
      <c r="B4" s="227"/>
      <c r="C4" s="226" t="str">
        <f ca="1">'Orçamento Sintético'!C4:D4</f>
        <v>D</v>
      </c>
      <c r="D4" s="226"/>
      <c r="E4" s="226" t="str">
        <f ca="1">'Orçamento Sintético'!E4:F4</f>
        <v>E</v>
      </c>
      <c r="F4" s="226"/>
    </row>
    <row r="5" spans="1:6" ht="15" customHeight="1">
      <c r="A5" s="164" t="str">
        <f ca="1">'Orçamento Sintético'!A5</f>
        <v>P. Garantia:</v>
      </c>
      <c r="B5" s="171"/>
      <c r="C5" s="164" t="str">
        <f ca="1">'Orçamento Sintético'!C5</f>
        <v>CNPJ:</v>
      </c>
      <c r="D5" s="183"/>
      <c r="E5" s="164" t="str">
        <f ca="1">'Orçamento Sintético'!E5</f>
        <v>E-mail:</v>
      </c>
      <c r="F5" s="183"/>
    </row>
    <row r="6" spans="1:6" ht="15" customHeight="1">
      <c r="A6" s="227" t="str">
        <f ca="1">'Orçamento Sintético'!A6:B6</f>
        <v>F</v>
      </c>
      <c r="B6" s="227"/>
      <c r="C6" s="226" t="str">
        <f ca="1">'Orçamento Sintético'!C6:D6</f>
        <v>G</v>
      </c>
      <c r="D6" s="226"/>
      <c r="E6" s="226" t="str">
        <f ca="1">'Orçamento Sintético'!E6:F6</f>
        <v>H</v>
      </c>
      <c r="F6" s="226"/>
    </row>
    <row r="7" spans="1:6" ht="15">
      <c r="A7" s="234" t="s">
        <v>278</v>
      </c>
      <c r="B7" s="234"/>
      <c r="C7" s="234"/>
      <c r="D7" s="234"/>
      <c r="E7" s="234"/>
      <c r="F7" s="234"/>
    </row>
    <row r="8" spans="1:6" ht="12.75">
      <c r="A8" s="100" t="s">
        <v>563</v>
      </c>
      <c r="B8" s="100" t="s">
        <v>564</v>
      </c>
      <c r="C8" s="100" t="s">
        <v>279</v>
      </c>
      <c r="D8" s="100" t="s">
        <v>551</v>
      </c>
      <c r="E8" s="100" t="s">
        <v>565</v>
      </c>
      <c r="F8" s="100" t="s">
        <v>567</v>
      </c>
    </row>
    <row r="9" spans="1:6">
      <c r="A9" s="77" t="s">
        <v>46</v>
      </c>
      <c r="B9" s="77" t="s">
        <v>571</v>
      </c>
      <c r="C9" s="77" t="s">
        <v>598</v>
      </c>
      <c r="D9" s="87" t="s">
        <v>47</v>
      </c>
      <c r="E9" s="77" t="s">
        <v>573</v>
      </c>
      <c r="F9" s="78">
        <v>208.23</v>
      </c>
    </row>
    <row r="10" spans="1:6" ht="22.5">
      <c r="A10" s="77" t="s">
        <v>188</v>
      </c>
      <c r="B10" s="77" t="s">
        <v>571</v>
      </c>
      <c r="C10" s="77" t="s">
        <v>598</v>
      </c>
      <c r="D10" s="87" t="s">
        <v>189</v>
      </c>
      <c r="E10" s="77" t="s">
        <v>573</v>
      </c>
      <c r="F10" s="78">
        <v>12.96</v>
      </c>
    </row>
    <row r="11" spans="1:6">
      <c r="A11" s="77" t="s">
        <v>838</v>
      </c>
      <c r="B11" s="77" t="s">
        <v>571</v>
      </c>
      <c r="C11" s="77" t="s">
        <v>598</v>
      </c>
      <c r="D11" s="87" t="s">
        <v>839</v>
      </c>
      <c r="E11" s="77" t="s">
        <v>597</v>
      </c>
      <c r="F11" s="78">
        <v>25.24</v>
      </c>
    </row>
    <row r="12" spans="1:6" ht="22.5">
      <c r="A12" s="77" t="s">
        <v>192</v>
      </c>
      <c r="B12" s="77" t="s">
        <v>571</v>
      </c>
      <c r="C12" s="77" t="s">
        <v>598</v>
      </c>
      <c r="D12" s="87" t="s">
        <v>193</v>
      </c>
      <c r="E12" s="77" t="s">
        <v>573</v>
      </c>
      <c r="F12" s="78">
        <v>10.49</v>
      </c>
    </row>
    <row r="13" spans="1:6" ht="22.5">
      <c r="A13" s="77" t="s">
        <v>134</v>
      </c>
      <c r="B13" s="77" t="s">
        <v>571</v>
      </c>
      <c r="C13" s="77" t="s">
        <v>598</v>
      </c>
      <c r="D13" s="87" t="s">
        <v>135</v>
      </c>
      <c r="E13" s="77" t="s">
        <v>573</v>
      </c>
      <c r="F13" s="78">
        <v>96.2</v>
      </c>
    </row>
    <row r="14" spans="1:6">
      <c r="A14" s="77" t="s">
        <v>61</v>
      </c>
      <c r="B14" s="77" t="s">
        <v>571</v>
      </c>
      <c r="C14" s="77" t="s">
        <v>598</v>
      </c>
      <c r="D14" s="87" t="s">
        <v>62</v>
      </c>
      <c r="E14" s="77" t="s">
        <v>573</v>
      </c>
      <c r="F14" s="78">
        <v>838.2</v>
      </c>
    </row>
    <row r="15" spans="1:6" ht="22.5">
      <c r="A15" s="77" t="s">
        <v>19</v>
      </c>
      <c r="B15" s="77" t="s">
        <v>571</v>
      </c>
      <c r="C15" s="77" t="s">
        <v>598</v>
      </c>
      <c r="D15" s="87" t="s">
        <v>20</v>
      </c>
      <c r="E15" s="77" t="s">
        <v>573</v>
      </c>
      <c r="F15" s="78">
        <v>524.57000000000005</v>
      </c>
    </row>
    <row r="16" spans="1:6">
      <c r="A16" s="77" t="s">
        <v>36</v>
      </c>
      <c r="B16" s="77" t="s">
        <v>571</v>
      </c>
      <c r="C16" s="77" t="s">
        <v>598</v>
      </c>
      <c r="D16" s="87" t="s">
        <v>37</v>
      </c>
      <c r="E16" s="77" t="s">
        <v>573</v>
      </c>
      <c r="F16" s="78">
        <v>205.33</v>
      </c>
    </row>
    <row r="17" spans="1:6">
      <c r="A17" s="77" t="s">
        <v>144</v>
      </c>
      <c r="B17" s="77" t="s">
        <v>571</v>
      </c>
      <c r="C17" s="77" t="s">
        <v>598</v>
      </c>
      <c r="D17" s="87" t="s">
        <v>145</v>
      </c>
      <c r="E17" s="77" t="s">
        <v>573</v>
      </c>
      <c r="F17" s="78">
        <v>59.81</v>
      </c>
    </row>
    <row r="18" spans="1:6">
      <c r="A18" s="77" t="s">
        <v>15</v>
      </c>
      <c r="B18" s="77" t="s">
        <v>571</v>
      </c>
      <c r="C18" s="77" t="s">
        <v>598</v>
      </c>
      <c r="D18" s="87" t="s">
        <v>16</v>
      </c>
      <c r="E18" s="77" t="s">
        <v>573</v>
      </c>
      <c r="F18" s="78">
        <v>476.9</v>
      </c>
    </row>
    <row r="19" spans="1:6" ht="22.5">
      <c r="A19" s="77" t="s">
        <v>57</v>
      </c>
      <c r="B19" s="77" t="s">
        <v>571</v>
      </c>
      <c r="C19" s="77" t="s">
        <v>598</v>
      </c>
      <c r="D19" s="87" t="s">
        <v>58</v>
      </c>
      <c r="E19" s="77" t="s">
        <v>573</v>
      </c>
      <c r="F19" s="78">
        <v>841.56</v>
      </c>
    </row>
    <row r="20" spans="1:6">
      <c r="A20" s="77" t="s">
        <v>26</v>
      </c>
      <c r="B20" s="77" t="s">
        <v>571</v>
      </c>
      <c r="C20" s="77" t="s">
        <v>598</v>
      </c>
      <c r="D20" s="87" t="s">
        <v>27</v>
      </c>
      <c r="E20" s="77" t="s">
        <v>573</v>
      </c>
      <c r="F20" s="78">
        <v>355.92</v>
      </c>
    </row>
    <row r="21" spans="1:6" ht="22.5">
      <c r="A21" s="77" t="s">
        <v>116</v>
      </c>
      <c r="B21" s="77" t="s">
        <v>571</v>
      </c>
      <c r="C21" s="77" t="s">
        <v>598</v>
      </c>
      <c r="D21" s="87" t="s">
        <v>117</v>
      </c>
      <c r="E21" s="77" t="s">
        <v>573</v>
      </c>
      <c r="F21" s="78">
        <v>448.33</v>
      </c>
    </row>
    <row r="22" spans="1:6">
      <c r="A22" s="77" t="s">
        <v>178</v>
      </c>
      <c r="B22" s="77" t="s">
        <v>571</v>
      </c>
      <c r="C22" s="77" t="s">
        <v>598</v>
      </c>
      <c r="D22" s="87" t="s">
        <v>179</v>
      </c>
      <c r="E22" s="77" t="s">
        <v>573</v>
      </c>
      <c r="F22" s="78">
        <v>57.04</v>
      </c>
    </row>
    <row r="23" spans="1:6" ht="22.5">
      <c r="A23" s="77" t="s">
        <v>100</v>
      </c>
      <c r="B23" s="77" t="s">
        <v>571</v>
      </c>
      <c r="C23" s="77" t="s">
        <v>598</v>
      </c>
      <c r="D23" s="87" t="s">
        <v>101</v>
      </c>
      <c r="E23" s="77" t="s">
        <v>573</v>
      </c>
      <c r="F23" s="78">
        <v>664.15</v>
      </c>
    </row>
    <row r="24" spans="1:6">
      <c r="A24" s="77" t="s">
        <v>166</v>
      </c>
      <c r="B24" s="77" t="s">
        <v>571</v>
      </c>
      <c r="C24" s="77" t="s">
        <v>598</v>
      </c>
      <c r="D24" s="87" t="s">
        <v>167</v>
      </c>
      <c r="E24" s="77" t="s">
        <v>573</v>
      </c>
      <c r="F24" s="78">
        <v>99.94</v>
      </c>
    </row>
    <row r="25" spans="1:6">
      <c r="A25" s="77" t="s">
        <v>182</v>
      </c>
      <c r="B25" s="77" t="s">
        <v>571</v>
      </c>
      <c r="C25" s="77" t="s">
        <v>598</v>
      </c>
      <c r="D25" s="87" t="s">
        <v>183</v>
      </c>
      <c r="E25" s="77" t="s">
        <v>573</v>
      </c>
      <c r="F25" s="78">
        <v>54.71</v>
      </c>
    </row>
    <row r="26" spans="1:6" ht="22.5">
      <c r="A26" s="77" t="s">
        <v>59</v>
      </c>
      <c r="B26" s="77" t="s">
        <v>571</v>
      </c>
      <c r="C26" s="77" t="s">
        <v>598</v>
      </c>
      <c r="D26" s="87" t="s">
        <v>60</v>
      </c>
      <c r="E26" s="77" t="s">
        <v>573</v>
      </c>
      <c r="F26" s="78">
        <v>167.71</v>
      </c>
    </row>
    <row r="27" spans="1:6" ht="22.5">
      <c r="A27" s="77" t="s">
        <v>840</v>
      </c>
      <c r="B27" s="77" t="s">
        <v>571</v>
      </c>
      <c r="C27" s="77" t="s">
        <v>598</v>
      </c>
      <c r="D27" s="87" t="s">
        <v>853</v>
      </c>
      <c r="E27" s="77" t="s">
        <v>833</v>
      </c>
      <c r="F27" s="78">
        <v>112.69</v>
      </c>
    </row>
    <row r="28" spans="1:6" ht="33.75">
      <c r="A28" s="77" t="s">
        <v>4</v>
      </c>
      <c r="B28" s="77" t="s">
        <v>571</v>
      </c>
      <c r="C28" s="77" t="s">
        <v>598</v>
      </c>
      <c r="D28" s="87" t="s">
        <v>5</v>
      </c>
      <c r="E28" s="77" t="s">
        <v>590</v>
      </c>
      <c r="F28" s="78">
        <v>1265.1099999999999</v>
      </c>
    </row>
    <row r="29" spans="1:6" ht="22.5">
      <c r="A29" s="77" t="s">
        <v>28</v>
      </c>
      <c r="B29" s="77" t="s">
        <v>571</v>
      </c>
      <c r="C29" s="77" t="s">
        <v>598</v>
      </c>
      <c r="D29" s="87" t="s">
        <v>29</v>
      </c>
      <c r="E29" s="77" t="s">
        <v>573</v>
      </c>
      <c r="F29" s="78">
        <v>938.45</v>
      </c>
    </row>
    <row r="30" spans="1:6" ht="22.5">
      <c r="A30" s="77" t="s">
        <v>8</v>
      </c>
      <c r="B30" s="77" t="s">
        <v>571</v>
      </c>
      <c r="C30" s="77" t="s">
        <v>598</v>
      </c>
      <c r="D30" s="87" t="s">
        <v>9</v>
      </c>
      <c r="E30" s="77" t="s">
        <v>590</v>
      </c>
      <c r="F30" s="78">
        <v>117.97</v>
      </c>
    </row>
    <row r="31" spans="1:6">
      <c r="A31" s="77" t="s">
        <v>151</v>
      </c>
      <c r="B31" s="77" t="s">
        <v>571</v>
      </c>
      <c r="C31" s="77" t="s">
        <v>598</v>
      </c>
      <c r="D31" s="87" t="s">
        <v>152</v>
      </c>
      <c r="E31" s="77" t="s">
        <v>573</v>
      </c>
      <c r="F31" s="78">
        <v>2.62</v>
      </c>
    </row>
    <row r="32" spans="1:6" ht="22.5">
      <c r="A32" s="77" t="s">
        <v>91</v>
      </c>
      <c r="B32" s="77" t="s">
        <v>571</v>
      </c>
      <c r="C32" s="77" t="s">
        <v>598</v>
      </c>
      <c r="D32" s="87" t="s">
        <v>92</v>
      </c>
      <c r="E32" s="77" t="s">
        <v>590</v>
      </c>
      <c r="F32" s="78">
        <v>129.29</v>
      </c>
    </row>
    <row r="33" spans="1:6">
      <c r="A33" s="77" t="s">
        <v>596</v>
      </c>
      <c r="B33" s="77" t="s">
        <v>571</v>
      </c>
      <c r="C33" s="77" t="s">
        <v>598</v>
      </c>
      <c r="D33" s="87" t="s">
        <v>599</v>
      </c>
      <c r="E33" s="77" t="s">
        <v>600</v>
      </c>
      <c r="F33" s="78">
        <v>233.94</v>
      </c>
    </row>
    <row r="34" spans="1:6">
      <c r="A34" s="77" t="s">
        <v>808</v>
      </c>
      <c r="B34" s="77" t="s">
        <v>571</v>
      </c>
      <c r="C34" s="77" t="s">
        <v>598</v>
      </c>
      <c r="D34" s="87" t="s">
        <v>809</v>
      </c>
      <c r="E34" s="77" t="s">
        <v>590</v>
      </c>
      <c r="F34" s="78">
        <v>0.51</v>
      </c>
    </row>
    <row r="35" spans="1:6">
      <c r="A35" s="77" t="s">
        <v>65</v>
      </c>
      <c r="B35" s="77" t="s">
        <v>571</v>
      </c>
      <c r="C35" s="77" t="s">
        <v>598</v>
      </c>
      <c r="D35" s="87" t="s">
        <v>66</v>
      </c>
      <c r="E35" s="77" t="s">
        <v>573</v>
      </c>
      <c r="F35" s="78">
        <v>72.75</v>
      </c>
    </row>
    <row r="36" spans="1:6" ht="22.5">
      <c r="A36" s="77" t="s">
        <v>114</v>
      </c>
      <c r="B36" s="77" t="s">
        <v>571</v>
      </c>
      <c r="C36" s="77" t="s">
        <v>598</v>
      </c>
      <c r="D36" s="87" t="s">
        <v>115</v>
      </c>
      <c r="E36" s="77" t="s">
        <v>573</v>
      </c>
      <c r="F36" s="78">
        <v>492.09</v>
      </c>
    </row>
    <row r="37" spans="1:6" ht="22.5">
      <c r="A37" s="77" t="s">
        <v>30</v>
      </c>
      <c r="B37" s="77" t="s">
        <v>571</v>
      </c>
      <c r="C37" s="77" t="s">
        <v>598</v>
      </c>
      <c r="D37" s="87" t="s">
        <v>31</v>
      </c>
      <c r="E37" s="77" t="s">
        <v>573</v>
      </c>
      <c r="F37" s="78">
        <v>402.33</v>
      </c>
    </row>
    <row r="38" spans="1:6">
      <c r="A38" s="77" t="s">
        <v>155</v>
      </c>
      <c r="B38" s="77" t="s">
        <v>571</v>
      </c>
      <c r="C38" s="77" t="s">
        <v>598</v>
      </c>
      <c r="D38" s="87" t="s">
        <v>156</v>
      </c>
      <c r="E38" s="77" t="s">
        <v>573</v>
      </c>
      <c r="F38" s="78">
        <v>26.37</v>
      </c>
    </row>
    <row r="39" spans="1:6">
      <c r="A39" s="77" t="s">
        <v>204</v>
      </c>
      <c r="B39" s="77" t="s">
        <v>571</v>
      </c>
      <c r="C39" s="77" t="s">
        <v>598</v>
      </c>
      <c r="D39" s="87" t="s">
        <v>205</v>
      </c>
      <c r="E39" s="77" t="s">
        <v>597</v>
      </c>
      <c r="F39" s="78">
        <v>7.0000000000000007E-2</v>
      </c>
    </row>
    <row r="40" spans="1:6">
      <c r="A40" s="77" t="s">
        <v>85</v>
      </c>
      <c r="B40" s="77" t="s">
        <v>571</v>
      </c>
      <c r="C40" s="77" t="s">
        <v>598</v>
      </c>
      <c r="D40" s="87" t="s">
        <v>86</v>
      </c>
      <c r="E40" s="77" t="s">
        <v>573</v>
      </c>
      <c r="F40" s="78">
        <v>393.6</v>
      </c>
    </row>
    <row r="41" spans="1:6">
      <c r="A41" s="77" t="s">
        <v>104</v>
      </c>
      <c r="B41" s="77" t="s">
        <v>571</v>
      </c>
      <c r="C41" s="77" t="s">
        <v>598</v>
      </c>
      <c r="D41" s="87" t="s">
        <v>105</v>
      </c>
      <c r="E41" s="77" t="s">
        <v>573</v>
      </c>
      <c r="F41" s="78">
        <v>220.5</v>
      </c>
    </row>
    <row r="42" spans="1:6" ht="33.75">
      <c r="A42" s="77" t="s">
        <v>83</v>
      </c>
      <c r="B42" s="77" t="s">
        <v>571</v>
      </c>
      <c r="C42" s="77" t="s">
        <v>598</v>
      </c>
      <c r="D42" s="87" t="s">
        <v>84</v>
      </c>
      <c r="E42" s="77" t="s">
        <v>1072</v>
      </c>
      <c r="F42" s="78">
        <v>256.43</v>
      </c>
    </row>
    <row r="43" spans="1:6">
      <c r="A43" s="77" t="s">
        <v>208</v>
      </c>
      <c r="B43" s="77" t="s">
        <v>571</v>
      </c>
      <c r="C43" s="77" t="s">
        <v>598</v>
      </c>
      <c r="D43" s="87" t="s">
        <v>209</v>
      </c>
      <c r="E43" s="77" t="s">
        <v>573</v>
      </c>
      <c r="F43" s="78">
        <v>0.26</v>
      </c>
    </row>
    <row r="44" spans="1:6" ht="22.5">
      <c r="A44" s="77" t="s">
        <v>106</v>
      </c>
      <c r="B44" s="77" t="s">
        <v>571</v>
      </c>
      <c r="C44" s="77" t="s">
        <v>598</v>
      </c>
      <c r="D44" s="87" t="s">
        <v>107</v>
      </c>
      <c r="E44" s="77" t="s">
        <v>573</v>
      </c>
      <c r="F44" s="78">
        <v>49.59</v>
      </c>
    </row>
    <row r="45" spans="1:6" ht="22.5">
      <c r="A45" s="77" t="s">
        <v>153</v>
      </c>
      <c r="B45" s="77" t="s">
        <v>571</v>
      </c>
      <c r="C45" s="77" t="s">
        <v>598</v>
      </c>
      <c r="D45" s="87" t="s">
        <v>154</v>
      </c>
      <c r="E45" s="77" t="s">
        <v>573</v>
      </c>
      <c r="F45" s="78">
        <v>138.99</v>
      </c>
    </row>
    <row r="46" spans="1:6">
      <c r="A46" s="77" t="s">
        <v>147</v>
      </c>
      <c r="B46" s="77" t="s">
        <v>571</v>
      </c>
      <c r="C46" s="77" t="s">
        <v>598</v>
      </c>
      <c r="D46" s="87" t="s">
        <v>148</v>
      </c>
      <c r="E46" s="77" t="s">
        <v>573</v>
      </c>
      <c r="F46" s="78">
        <v>10.59</v>
      </c>
    </row>
    <row r="47" spans="1:6">
      <c r="A47" s="77" t="s">
        <v>157</v>
      </c>
      <c r="B47" s="77" t="s">
        <v>571</v>
      </c>
      <c r="C47" s="77" t="s">
        <v>598</v>
      </c>
      <c r="D47" s="87" t="s">
        <v>158</v>
      </c>
      <c r="E47" s="77" t="s">
        <v>573</v>
      </c>
      <c r="F47" s="78">
        <v>63.79</v>
      </c>
    </row>
    <row r="48" spans="1:6" ht="67.5">
      <c r="A48" s="77" t="s">
        <v>118</v>
      </c>
      <c r="B48" s="77" t="s">
        <v>571</v>
      </c>
      <c r="C48" s="77" t="s">
        <v>598</v>
      </c>
      <c r="D48" s="87" t="s">
        <v>119</v>
      </c>
      <c r="E48" s="77" t="s">
        <v>573</v>
      </c>
      <c r="F48" s="78">
        <v>462.34</v>
      </c>
    </row>
    <row r="49" spans="1:6">
      <c r="A49" s="77" t="s">
        <v>194</v>
      </c>
      <c r="B49" s="77" t="s">
        <v>571</v>
      </c>
      <c r="C49" s="77" t="s">
        <v>598</v>
      </c>
      <c r="D49" s="87" t="s">
        <v>195</v>
      </c>
      <c r="E49" s="77" t="s">
        <v>573</v>
      </c>
      <c r="F49" s="78">
        <v>4.28</v>
      </c>
    </row>
    <row r="50" spans="1:6">
      <c r="A50" s="77" t="s">
        <v>34</v>
      </c>
      <c r="B50" s="77" t="s">
        <v>571</v>
      </c>
      <c r="C50" s="77" t="s">
        <v>598</v>
      </c>
      <c r="D50" s="87" t="s">
        <v>35</v>
      </c>
      <c r="E50" s="77" t="s">
        <v>573</v>
      </c>
      <c r="F50" s="78">
        <v>377.32</v>
      </c>
    </row>
    <row r="51" spans="1:6">
      <c r="A51" s="77" t="s">
        <v>128</v>
      </c>
      <c r="B51" s="77" t="s">
        <v>571</v>
      </c>
      <c r="C51" s="77" t="s">
        <v>598</v>
      </c>
      <c r="D51" s="87" t="s">
        <v>129</v>
      </c>
      <c r="E51" s="77" t="s">
        <v>573</v>
      </c>
      <c r="F51" s="78">
        <v>107.46</v>
      </c>
    </row>
    <row r="52" spans="1:6" ht="22.5">
      <c r="A52" s="77" t="s">
        <v>10</v>
      </c>
      <c r="B52" s="77" t="s">
        <v>571</v>
      </c>
      <c r="C52" s="77" t="s">
        <v>598</v>
      </c>
      <c r="D52" s="87" t="s">
        <v>1235</v>
      </c>
      <c r="E52" s="77" t="s">
        <v>573</v>
      </c>
      <c r="F52" s="78">
        <v>430.62</v>
      </c>
    </row>
    <row r="53" spans="1:6" ht="22.5">
      <c r="A53" s="77" t="s">
        <v>38</v>
      </c>
      <c r="B53" s="77" t="s">
        <v>571</v>
      </c>
      <c r="C53" s="77" t="s">
        <v>598</v>
      </c>
      <c r="D53" s="87" t="s">
        <v>39</v>
      </c>
      <c r="E53" s="77" t="s">
        <v>573</v>
      </c>
      <c r="F53" s="78">
        <v>1134.17</v>
      </c>
    </row>
    <row r="54" spans="1:6" ht="33.75">
      <c r="A54" s="77" t="s">
        <v>110</v>
      </c>
      <c r="B54" s="77" t="s">
        <v>571</v>
      </c>
      <c r="C54" s="77" t="s">
        <v>598</v>
      </c>
      <c r="D54" s="87" t="s">
        <v>111</v>
      </c>
      <c r="E54" s="77" t="s">
        <v>573</v>
      </c>
      <c r="F54" s="78">
        <v>54.21</v>
      </c>
    </row>
    <row r="55" spans="1:6" ht="33.75">
      <c r="A55" s="77" t="s">
        <v>164</v>
      </c>
      <c r="B55" s="77" t="s">
        <v>571</v>
      </c>
      <c r="C55" s="77" t="s">
        <v>598</v>
      </c>
      <c r="D55" s="87" t="s">
        <v>165</v>
      </c>
      <c r="E55" s="77" t="s">
        <v>573</v>
      </c>
      <c r="F55" s="78">
        <v>56.46</v>
      </c>
    </row>
    <row r="56" spans="1:6" ht="33.75">
      <c r="A56" s="77" t="s">
        <v>186</v>
      </c>
      <c r="B56" s="77" t="s">
        <v>571</v>
      </c>
      <c r="C56" s="77" t="s">
        <v>598</v>
      </c>
      <c r="D56" s="87" t="s">
        <v>187</v>
      </c>
      <c r="E56" s="77" t="s">
        <v>597</v>
      </c>
      <c r="F56" s="78">
        <v>17.420000000000002</v>
      </c>
    </row>
    <row r="57" spans="1:6" ht="33.75">
      <c r="A57" s="77" t="s">
        <v>190</v>
      </c>
      <c r="B57" s="77" t="s">
        <v>571</v>
      </c>
      <c r="C57" s="77" t="s">
        <v>598</v>
      </c>
      <c r="D57" s="87" t="s">
        <v>191</v>
      </c>
      <c r="E57" s="77" t="s">
        <v>597</v>
      </c>
      <c r="F57" s="78">
        <v>17.12</v>
      </c>
    </row>
    <row r="58" spans="1:6">
      <c r="A58" s="77" t="s">
        <v>50</v>
      </c>
      <c r="B58" s="77" t="s">
        <v>571</v>
      </c>
      <c r="C58" s="77" t="s">
        <v>598</v>
      </c>
      <c r="D58" s="87" t="s">
        <v>51</v>
      </c>
      <c r="E58" s="77" t="s">
        <v>573</v>
      </c>
      <c r="F58" s="78">
        <v>156.97999999999999</v>
      </c>
    </row>
    <row r="59" spans="1:6">
      <c r="A59" s="77" t="s">
        <v>172</v>
      </c>
      <c r="B59" s="77" t="s">
        <v>571</v>
      </c>
      <c r="C59" s="77" t="s">
        <v>598</v>
      </c>
      <c r="D59" s="87" t="s">
        <v>173</v>
      </c>
      <c r="E59" s="77" t="s">
        <v>573</v>
      </c>
      <c r="F59" s="78">
        <v>28.06</v>
      </c>
    </row>
    <row r="60" spans="1:6" ht="22.5">
      <c r="A60" s="77" t="s">
        <v>11</v>
      </c>
      <c r="B60" s="77" t="s">
        <v>571</v>
      </c>
      <c r="C60" s="77" t="s">
        <v>598</v>
      </c>
      <c r="D60" s="87" t="s">
        <v>12</v>
      </c>
      <c r="E60" s="77" t="s">
        <v>573</v>
      </c>
      <c r="F60" s="78">
        <v>402.29</v>
      </c>
    </row>
    <row r="61" spans="1:6">
      <c r="A61" s="77" t="s">
        <v>21</v>
      </c>
      <c r="B61" s="77" t="s">
        <v>571</v>
      </c>
      <c r="C61" s="77" t="s">
        <v>598</v>
      </c>
      <c r="D61" s="87" t="s">
        <v>22</v>
      </c>
      <c r="E61" s="77" t="s">
        <v>573</v>
      </c>
      <c r="F61" s="78">
        <v>267.8</v>
      </c>
    </row>
    <row r="62" spans="1:6">
      <c r="A62" s="77" t="s">
        <v>140</v>
      </c>
      <c r="B62" s="77" t="s">
        <v>571</v>
      </c>
      <c r="C62" s="77" t="s">
        <v>598</v>
      </c>
      <c r="D62" s="87" t="s">
        <v>141</v>
      </c>
      <c r="E62" s="77" t="s">
        <v>573</v>
      </c>
      <c r="F62" s="78">
        <v>83.5</v>
      </c>
    </row>
    <row r="63" spans="1:6">
      <c r="A63" s="77" t="s">
        <v>849</v>
      </c>
      <c r="B63" s="77" t="s">
        <v>571</v>
      </c>
      <c r="C63" s="77" t="s">
        <v>598</v>
      </c>
      <c r="D63" s="87" t="s">
        <v>161</v>
      </c>
      <c r="E63" s="77" t="s">
        <v>573</v>
      </c>
      <c r="F63" s="78">
        <v>29.44</v>
      </c>
    </row>
    <row r="64" spans="1:6" ht="22.5">
      <c r="A64" s="77" t="s">
        <v>52</v>
      </c>
      <c r="B64" s="77" t="s">
        <v>571</v>
      </c>
      <c r="C64" s="77" t="s">
        <v>598</v>
      </c>
      <c r="D64" s="87" t="s">
        <v>53</v>
      </c>
      <c r="E64" s="77" t="s">
        <v>573</v>
      </c>
      <c r="F64" s="78">
        <v>2783.6</v>
      </c>
    </row>
    <row r="65" spans="1:6">
      <c r="A65" s="77" t="s">
        <v>23</v>
      </c>
      <c r="B65" s="77" t="s">
        <v>571</v>
      </c>
      <c r="C65" s="77" t="s">
        <v>598</v>
      </c>
      <c r="D65" s="87" t="s">
        <v>1222</v>
      </c>
      <c r="E65" s="77" t="s">
        <v>573</v>
      </c>
      <c r="F65" s="78">
        <v>8619.51</v>
      </c>
    </row>
    <row r="66" spans="1:6" ht="22.5">
      <c r="A66" s="77" t="s">
        <v>170</v>
      </c>
      <c r="B66" s="77" t="s">
        <v>571</v>
      </c>
      <c r="C66" s="77" t="s">
        <v>598</v>
      </c>
      <c r="D66" s="87" t="s">
        <v>171</v>
      </c>
      <c r="E66" s="77" t="s">
        <v>573</v>
      </c>
      <c r="F66" s="78">
        <v>85.49</v>
      </c>
    </row>
    <row r="67" spans="1:6">
      <c r="A67" s="77" t="s">
        <v>6</v>
      </c>
      <c r="B67" s="77" t="s">
        <v>571</v>
      </c>
      <c r="C67" s="77" t="s">
        <v>598</v>
      </c>
      <c r="D67" s="87" t="s">
        <v>7</v>
      </c>
      <c r="E67" s="77" t="s">
        <v>590</v>
      </c>
      <c r="F67" s="78">
        <v>900</v>
      </c>
    </row>
    <row r="68" spans="1:6">
      <c r="A68" s="77" t="s">
        <v>48</v>
      </c>
      <c r="B68" s="77" t="s">
        <v>571</v>
      </c>
      <c r="C68" s="77" t="s">
        <v>598</v>
      </c>
      <c r="D68" s="87" t="s">
        <v>49</v>
      </c>
      <c r="E68" s="77" t="s">
        <v>590</v>
      </c>
      <c r="F68" s="78">
        <v>70.61</v>
      </c>
    </row>
    <row r="69" spans="1:6">
      <c r="A69" s="77" t="s">
        <v>13</v>
      </c>
      <c r="B69" s="77" t="s">
        <v>571</v>
      </c>
      <c r="C69" s="77" t="s">
        <v>598</v>
      </c>
      <c r="D69" s="87" t="s">
        <v>14</v>
      </c>
      <c r="E69" s="77" t="s">
        <v>590</v>
      </c>
      <c r="F69" s="78">
        <v>85.49</v>
      </c>
    </row>
    <row r="70" spans="1:6" ht="22.5">
      <c r="A70" s="77" t="s">
        <v>73</v>
      </c>
      <c r="B70" s="77" t="s">
        <v>571</v>
      </c>
      <c r="C70" s="77" t="s">
        <v>598</v>
      </c>
      <c r="D70" s="87" t="s">
        <v>74</v>
      </c>
      <c r="E70" s="77" t="s">
        <v>590</v>
      </c>
      <c r="F70" s="78">
        <v>74.06</v>
      </c>
    </row>
    <row r="71" spans="1:6" ht="22.5">
      <c r="A71" s="77" t="s">
        <v>42</v>
      </c>
      <c r="B71" s="77" t="s">
        <v>571</v>
      </c>
      <c r="C71" s="77" t="s">
        <v>598</v>
      </c>
      <c r="D71" s="87" t="s">
        <v>43</v>
      </c>
      <c r="E71" s="77" t="s">
        <v>573</v>
      </c>
      <c r="F71" s="78">
        <v>226.63</v>
      </c>
    </row>
    <row r="72" spans="1:6">
      <c r="A72" s="77" t="s">
        <v>87</v>
      </c>
      <c r="B72" s="77" t="s">
        <v>571</v>
      </c>
      <c r="C72" s="77" t="s">
        <v>598</v>
      </c>
      <c r="D72" s="87" t="s">
        <v>88</v>
      </c>
      <c r="E72" s="77" t="s">
        <v>573</v>
      </c>
      <c r="F72" s="78">
        <v>55.8</v>
      </c>
    </row>
    <row r="73" spans="1:6">
      <c r="A73" s="77" t="s">
        <v>112</v>
      </c>
      <c r="B73" s="77" t="s">
        <v>571</v>
      </c>
      <c r="C73" s="77" t="s">
        <v>598</v>
      </c>
      <c r="D73" s="87" t="s">
        <v>113</v>
      </c>
      <c r="E73" s="77" t="s">
        <v>573</v>
      </c>
      <c r="F73" s="78">
        <v>63.08</v>
      </c>
    </row>
    <row r="74" spans="1:6">
      <c r="A74" s="77" t="s">
        <v>174</v>
      </c>
      <c r="B74" s="77" t="s">
        <v>601</v>
      </c>
      <c r="C74" s="77" t="s">
        <v>598</v>
      </c>
      <c r="D74" s="87" t="s">
        <v>175</v>
      </c>
      <c r="E74" s="77" t="s">
        <v>610</v>
      </c>
      <c r="F74" s="78">
        <v>14.57</v>
      </c>
    </row>
    <row r="75" spans="1:6" ht="22.5">
      <c r="A75" s="77" t="s">
        <v>120</v>
      </c>
      <c r="B75" s="77" t="s">
        <v>601</v>
      </c>
      <c r="C75" s="77" t="s">
        <v>598</v>
      </c>
      <c r="D75" s="87" t="s">
        <v>121</v>
      </c>
      <c r="E75" s="77" t="s">
        <v>610</v>
      </c>
      <c r="F75" s="78">
        <v>4.83</v>
      </c>
    </row>
    <row r="76" spans="1:6" ht="22.5">
      <c r="A76" s="77" t="s">
        <v>102</v>
      </c>
      <c r="B76" s="77" t="s">
        <v>601</v>
      </c>
      <c r="C76" s="77" t="s">
        <v>598</v>
      </c>
      <c r="D76" s="87" t="s">
        <v>103</v>
      </c>
      <c r="E76" s="77" t="s">
        <v>590</v>
      </c>
      <c r="F76" s="78">
        <v>29.2</v>
      </c>
    </row>
    <row r="77" spans="1:6">
      <c r="A77" s="77" t="s">
        <v>142</v>
      </c>
      <c r="B77" s="77" t="s">
        <v>601</v>
      </c>
      <c r="C77" s="77" t="s">
        <v>598</v>
      </c>
      <c r="D77" s="87" t="s">
        <v>143</v>
      </c>
      <c r="E77" s="77" t="s">
        <v>578</v>
      </c>
      <c r="F77" s="78">
        <v>23.27</v>
      </c>
    </row>
    <row r="78" spans="1:6">
      <c r="A78" s="77" t="s">
        <v>124</v>
      </c>
      <c r="B78" s="77" t="s">
        <v>601</v>
      </c>
      <c r="C78" s="77" t="s">
        <v>598</v>
      </c>
      <c r="D78" s="87" t="s">
        <v>125</v>
      </c>
      <c r="E78" s="77" t="s">
        <v>602</v>
      </c>
      <c r="F78" s="78">
        <v>15.42</v>
      </c>
    </row>
    <row r="79" spans="1:6">
      <c r="A79" s="77" t="s">
        <v>67</v>
      </c>
      <c r="B79" s="77" t="s">
        <v>601</v>
      </c>
      <c r="C79" s="77" t="s">
        <v>598</v>
      </c>
      <c r="D79" s="87" t="s">
        <v>68</v>
      </c>
      <c r="E79" s="77" t="s">
        <v>602</v>
      </c>
      <c r="F79" s="78">
        <v>45.97</v>
      </c>
    </row>
    <row r="80" spans="1:6">
      <c r="A80" s="77" t="s">
        <v>32</v>
      </c>
      <c r="B80" s="77" t="s">
        <v>601</v>
      </c>
      <c r="C80" s="77" t="s">
        <v>598</v>
      </c>
      <c r="D80" s="87" t="s">
        <v>33</v>
      </c>
      <c r="E80" s="77" t="s">
        <v>602</v>
      </c>
      <c r="F80" s="78">
        <v>0.62</v>
      </c>
    </row>
    <row r="81" spans="1:6">
      <c r="A81" s="77" t="s">
        <v>184</v>
      </c>
      <c r="B81" s="77" t="s">
        <v>601</v>
      </c>
      <c r="C81" s="77" t="s">
        <v>598</v>
      </c>
      <c r="D81" s="87" t="s">
        <v>185</v>
      </c>
      <c r="E81" s="77" t="s">
        <v>602</v>
      </c>
      <c r="F81" s="78">
        <v>0.55000000000000004</v>
      </c>
    </row>
    <row r="82" spans="1:6">
      <c r="A82" s="77" t="s">
        <v>198</v>
      </c>
      <c r="B82" s="77" t="s">
        <v>601</v>
      </c>
      <c r="C82" s="77" t="s">
        <v>598</v>
      </c>
      <c r="D82" s="87" t="s">
        <v>199</v>
      </c>
      <c r="E82" s="77" t="s">
        <v>610</v>
      </c>
      <c r="F82" s="78">
        <v>3.78</v>
      </c>
    </row>
    <row r="83" spans="1:6">
      <c r="A83" s="77" t="s">
        <v>202</v>
      </c>
      <c r="B83" s="77" t="s">
        <v>601</v>
      </c>
      <c r="C83" s="77" t="s">
        <v>598</v>
      </c>
      <c r="D83" s="87" t="s">
        <v>203</v>
      </c>
      <c r="E83" s="77" t="s">
        <v>610</v>
      </c>
      <c r="F83" s="78">
        <v>13.94</v>
      </c>
    </row>
    <row r="84" spans="1:6">
      <c r="A84" s="77" t="s">
        <v>130</v>
      </c>
      <c r="B84" s="77" t="s">
        <v>601</v>
      </c>
      <c r="C84" s="77" t="s">
        <v>598</v>
      </c>
      <c r="D84" s="87" t="s">
        <v>131</v>
      </c>
      <c r="E84" s="77" t="s">
        <v>610</v>
      </c>
      <c r="F84" s="78">
        <v>3.94</v>
      </c>
    </row>
    <row r="85" spans="1:6">
      <c r="A85" s="77" t="s">
        <v>810</v>
      </c>
      <c r="B85" s="77" t="s">
        <v>601</v>
      </c>
      <c r="C85" s="77" t="s">
        <v>598</v>
      </c>
      <c r="D85" s="87" t="s">
        <v>146</v>
      </c>
      <c r="E85" s="77" t="s">
        <v>590</v>
      </c>
      <c r="F85" s="78">
        <v>1.84</v>
      </c>
    </row>
    <row r="86" spans="1:6" ht="22.5">
      <c r="A86" s="77" t="s">
        <v>44</v>
      </c>
      <c r="B86" s="77" t="s">
        <v>601</v>
      </c>
      <c r="C86" s="77" t="s">
        <v>598</v>
      </c>
      <c r="D86" s="87" t="s">
        <v>45</v>
      </c>
      <c r="E86" s="77" t="s">
        <v>610</v>
      </c>
      <c r="F86" s="78">
        <v>18.02</v>
      </c>
    </row>
    <row r="87" spans="1:6" ht="22.5">
      <c r="A87" s="77" t="s">
        <v>75</v>
      </c>
      <c r="B87" s="77" t="s">
        <v>601</v>
      </c>
      <c r="C87" s="77" t="s">
        <v>598</v>
      </c>
      <c r="D87" s="87" t="s">
        <v>76</v>
      </c>
      <c r="E87" s="77" t="s">
        <v>610</v>
      </c>
      <c r="F87" s="78">
        <v>24.31</v>
      </c>
    </row>
    <row r="88" spans="1:6">
      <c r="A88" s="77" t="s">
        <v>17</v>
      </c>
      <c r="B88" s="77" t="s">
        <v>601</v>
      </c>
      <c r="C88" s="77" t="s">
        <v>598</v>
      </c>
      <c r="D88" s="87" t="s">
        <v>18</v>
      </c>
      <c r="E88" s="77" t="s">
        <v>602</v>
      </c>
      <c r="F88" s="78">
        <v>48.16</v>
      </c>
    </row>
    <row r="89" spans="1:6">
      <c r="A89" s="77" t="s">
        <v>108</v>
      </c>
      <c r="B89" s="77" t="s">
        <v>601</v>
      </c>
      <c r="C89" s="77" t="s">
        <v>598</v>
      </c>
      <c r="D89" s="87" t="s">
        <v>109</v>
      </c>
      <c r="E89" s="77" t="s">
        <v>602</v>
      </c>
      <c r="F89" s="78">
        <v>33.97</v>
      </c>
    </row>
    <row r="90" spans="1:6">
      <c r="A90" s="77" t="s">
        <v>126</v>
      </c>
      <c r="B90" s="77" t="s">
        <v>601</v>
      </c>
      <c r="C90" s="77" t="s">
        <v>598</v>
      </c>
      <c r="D90" s="87" t="s">
        <v>127</v>
      </c>
      <c r="E90" s="77" t="s">
        <v>610</v>
      </c>
      <c r="F90" s="78">
        <v>12.84</v>
      </c>
    </row>
    <row r="91" spans="1:6">
      <c r="A91" s="77" t="s">
        <v>180</v>
      </c>
      <c r="B91" s="77" t="s">
        <v>601</v>
      </c>
      <c r="C91" s="77" t="s">
        <v>598</v>
      </c>
      <c r="D91" s="87" t="s">
        <v>181</v>
      </c>
      <c r="E91" s="77" t="s">
        <v>610</v>
      </c>
      <c r="F91" s="78">
        <v>55.89</v>
      </c>
    </row>
    <row r="92" spans="1:6">
      <c r="A92" s="77" t="s">
        <v>168</v>
      </c>
      <c r="B92" s="77" t="s">
        <v>601</v>
      </c>
      <c r="C92" s="77" t="s">
        <v>598</v>
      </c>
      <c r="D92" s="87" t="s">
        <v>169</v>
      </c>
      <c r="E92" s="77" t="s">
        <v>610</v>
      </c>
      <c r="F92" s="78">
        <v>0.71</v>
      </c>
    </row>
    <row r="93" spans="1:6">
      <c r="A93" s="77" t="s">
        <v>77</v>
      </c>
      <c r="B93" s="77" t="s">
        <v>601</v>
      </c>
      <c r="C93" s="77" t="s">
        <v>598</v>
      </c>
      <c r="D93" s="87" t="s">
        <v>78</v>
      </c>
      <c r="E93" s="77" t="s">
        <v>832</v>
      </c>
      <c r="F93" s="78">
        <v>14.91</v>
      </c>
    </row>
    <row r="94" spans="1:6" ht="22.5">
      <c r="A94" s="77" t="s">
        <v>847</v>
      </c>
      <c r="B94" s="77" t="s">
        <v>601</v>
      </c>
      <c r="C94" s="77" t="s">
        <v>598</v>
      </c>
      <c r="D94" s="87" t="s">
        <v>848</v>
      </c>
      <c r="E94" s="77" t="s">
        <v>610</v>
      </c>
      <c r="F94" s="78">
        <v>1.1000000000000001</v>
      </c>
    </row>
    <row r="95" spans="1:6">
      <c r="A95" s="77" t="s">
        <v>69</v>
      </c>
      <c r="B95" s="77" t="s">
        <v>601</v>
      </c>
      <c r="C95" s="77" t="s">
        <v>598</v>
      </c>
      <c r="D95" s="87" t="s">
        <v>70</v>
      </c>
      <c r="E95" s="77" t="s">
        <v>610</v>
      </c>
      <c r="F95" s="78">
        <v>284.32</v>
      </c>
    </row>
    <row r="96" spans="1:6" ht="22.5">
      <c r="A96" s="81" t="s">
        <v>715</v>
      </c>
      <c r="B96" s="81" t="s">
        <v>601</v>
      </c>
      <c r="C96" s="81" t="s">
        <v>598</v>
      </c>
      <c r="D96" s="95" t="s">
        <v>855</v>
      </c>
      <c r="E96" s="81" t="s">
        <v>609</v>
      </c>
      <c r="F96" s="82">
        <v>722.65</v>
      </c>
    </row>
    <row r="97" spans="1:6">
      <c r="A97" s="77" t="s">
        <v>845</v>
      </c>
      <c r="B97" s="77" t="s">
        <v>601</v>
      </c>
      <c r="C97" s="77" t="s">
        <v>598</v>
      </c>
      <c r="D97" s="87" t="s">
        <v>846</v>
      </c>
      <c r="E97" s="77" t="s">
        <v>602</v>
      </c>
      <c r="F97" s="78">
        <v>34.57</v>
      </c>
    </row>
    <row r="98" spans="1:6">
      <c r="A98" s="77" t="s">
        <v>24</v>
      </c>
      <c r="B98" s="77" t="s">
        <v>601</v>
      </c>
      <c r="C98" s="77" t="s">
        <v>598</v>
      </c>
      <c r="D98" s="87" t="s">
        <v>25</v>
      </c>
      <c r="E98" s="77" t="s">
        <v>590</v>
      </c>
      <c r="F98" s="78">
        <v>286.51</v>
      </c>
    </row>
    <row r="99" spans="1:6">
      <c r="A99" s="77" t="s">
        <v>93</v>
      </c>
      <c r="B99" s="77" t="s">
        <v>601</v>
      </c>
      <c r="C99" s="77" t="s">
        <v>598</v>
      </c>
      <c r="D99" s="87" t="s">
        <v>94</v>
      </c>
      <c r="E99" s="77" t="s">
        <v>610</v>
      </c>
      <c r="F99" s="78">
        <v>41.08</v>
      </c>
    </row>
    <row r="100" spans="1:6" ht="22.5">
      <c r="A100" s="77" t="s">
        <v>176</v>
      </c>
      <c r="B100" s="77" t="s">
        <v>601</v>
      </c>
      <c r="C100" s="77" t="s">
        <v>598</v>
      </c>
      <c r="D100" s="87" t="s">
        <v>177</v>
      </c>
      <c r="E100" s="77" t="s">
        <v>610</v>
      </c>
      <c r="F100" s="78">
        <v>10.24</v>
      </c>
    </row>
    <row r="101" spans="1:6" ht="22.5">
      <c r="A101" s="77" t="s">
        <v>63</v>
      </c>
      <c r="B101" s="77" t="s">
        <v>601</v>
      </c>
      <c r="C101" s="77" t="s">
        <v>598</v>
      </c>
      <c r="D101" s="87" t="s">
        <v>64</v>
      </c>
      <c r="E101" s="77" t="s">
        <v>590</v>
      </c>
      <c r="F101" s="78">
        <v>484.52</v>
      </c>
    </row>
    <row r="102" spans="1:6">
      <c r="A102" s="77" t="s">
        <v>138</v>
      </c>
      <c r="B102" s="77" t="s">
        <v>601</v>
      </c>
      <c r="C102" s="77" t="s">
        <v>598</v>
      </c>
      <c r="D102" s="87" t="s">
        <v>139</v>
      </c>
      <c r="E102" s="77" t="s">
        <v>610</v>
      </c>
      <c r="F102" s="78">
        <v>22.42</v>
      </c>
    </row>
    <row r="103" spans="1:6" ht="22.5">
      <c r="A103" s="77" t="s">
        <v>71</v>
      </c>
      <c r="B103" s="77" t="s">
        <v>601</v>
      </c>
      <c r="C103" s="77" t="s">
        <v>598</v>
      </c>
      <c r="D103" s="87" t="s">
        <v>72</v>
      </c>
      <c r="E103" s="77" t="s">
        <v>578</v>
      </c>
      <c r="F103" s="78">
        <v>67.63</v>
      </c>
    </row>
    <row r="104" spans="1:6">
      <c r="A104" s="77" t="s">
        <v>200</v>
      </c>
      <c r="B104" s="77" t="s">
        <v>601</v>
      </c>
      <c r="C104" s="77" t="s">
        <v>598</v>
      </c>
      <c r="D104" s="87" t="s">
        <v>201</v>
      </c>
      <c r="E104" s="77" t="s">
        <v>610</v>
      </c>
      <c r="F104" s="78">
        <v>10.029999999999999</v>
      </c>
    </row>
    <row r="105" spans="1:6">
      <c r="A105" s="77" t="s">
        <v>841</v>
      </c>
      <c r="B105" s="77" t="s">
        <v>601</v>
      </c>
      <c r="C105" s="77" t="s">
        <v>598</v>
      </c>
      <c r="D105" s="87" t="s">
        <v>842</v>
      </c>
      <c r="E105" s="77" t="s">
        <v>602</v>
      </c>
      <c r="F105" s="78">
        <v>1.02</v>
      </c>
    </row>
    <row r="106" spans="1:6">
      <c r="A106" s="77" t="s">
        <v>132</v>
      </c>
      <c r="B106" s="77" t="s">
        <v>601</v>
      </c>
      <c r="C106" s="77" t="s">
        <v>598</v>
      </c>
      <c r="D106" s="87" t="s">
        <v>133</v>
      </c>
      <c r="E106" s="77" t="s">
        <v>602</v>
      </c>
      <c r="F106" s="78">
        <v>3.22</v>
      </c>
    </row>
    <row r="107" spans="1:6">
      <c r="A107" s="77" t="s">
        <v>98</v>
      </c>
      <c r="B107" s="77" t="s">
        <v>601</v>
      </c>
      <c r="C107" s="77" t="s">
        <v>598</v>
      </c>
      <c r="D107" s="87" t="s">
        <v>99</v>
      </c>
      <c r="E107" s="77" t="s">
        <v>578</v>
      </c>
      <c r="F107" s="78">
        <v>7.91</v>
      </c>
    </row>
    <row r="108" spans="1:6">
      <c r="A108" s="77" t="s">
        <v>136</v>
      </c>
      <c r="B108" s="77" t="s">
        <v>601</v>
      </c>
      <c r="C108" s="77" t="s">
        <v>598</v>
      </c>
      <c r="D108" s="87" t="s">
        <v>137</v>
      </c>
      <c r="E108" s="77" t="s">
        <v>602</v>
      </c>
      <c r="F108" s="78">
        <v>68.02</v>
      </c>
    </row>
    <row r="109" spans="1:6" ht="22.5">
      <c r="A109" s="77" t="s">
        <v>81</v>
      </c>
      <c r="B109" s="77" t="s">
        <v>601</v>
      </c>
      <c r="C109" s="77" t="s">
        <v>598</v>
      </c>
      <c r="D109" s="87" t="s">
        <v>82</v>
      </c>
      <c r="E109" s="77" t="s">
        <v>610</v>
      </c>
      <c r="F109" s="78">
        <v>22.76</v>
      </c>
    </row>
    <row r="110" spans="1:6">
      <c r="A110" s="77" t="s">
        <v>830</v>
      </c>
      <c r="B110" s="77" t="s">
        <v>601</v>
      </c>
      <c r="C110" s="77" t="s">
        <v>598</v>
      </c>
      <c r="D110" s="87" t="s">
        <v>831</v>
      </c>
      <c r="E110" s="77" t="s">
        <v>602</v>
      </c>
      <c r="F110" s="78">
        <v>1.69</v>
      </c>
    </row>
    <row r="111" spans="1:6">
      <c r="A111" s="77" t="s">
        <v>122</v>
      </c>
      <c r="B111" s="77" t="s">
        <v>601</v>
      </c>
      <c r="C111" s="77" t="s">
        <v>598</v>
      </c>
      <c r="D111" s="87" t="s">
        <v>123</v>
      </c>
      <c r="E111" s="77" t="s">
        <v>610</v>
      </c>
      <c r="F111" s="78">
        <v>26.6</v>
      </c>
    </row>
    <row r="112" spans="1:6" ht="33.75">
      <c r="A112" s="77" t="s">
        <v>54</v>
      </c>
      <c r="B112" s="77" t="s">
        <v>601</v>
      </c>
      <c r="C112" s="77" t="s">
        <v>598</v>
      </c>
      <c r="D112" s="87" t="s">
        <v>55</v>
      </c>
      <c r="E112" s="77" t="s">
        <v>56</v>
      </c>
      <c r="F112" s="78">
        <v>136.28</v>
      </c>
    </row>
    <row r="113" spans="1:6" ht="22.5">
      <c r="A113" s="77" t="s">
        <v>159</v>
      </c>
      <c r="B113" s="77" t="s">
        <v>601</v>
      </c>
      <c r="C113" s="77" t="s">
        <v>598</v>
      </c>
      <c r="D113" s="87" t="s">
        <v>160</v>
      </c>
      <c r="E113" s="77" t="s">
        <v>610</v>
      </c>
      <c r="F113" s="78">
        <v>114.12</v>
      </c>
    </row>
    <row r="114" spans="1:6" ht="22.5">
      <c r="A114" s="77" t="s">
        <v>196</v>
      </c>
      <c r="B114" s="77" t="s">
        <v>601</v>
      </c>
      <c r="C114" s="77" t="s">
        <v>598</v>
      </c>
      <c r="D114" s="87" t="s">
        <v>197</v>
      </c>
      <c r="E114" s="77" t="s">
        <v>610</v>
      </c>
      <c r="F114" s="78">
        <v>17.11</v>
      </c>
    </row>
    <row r="115" spans="1:6" ht="22.5">
      <c r="A115" s="77" t="s">
        <v>89</v>
      </c>
      <c r="B115" s="77" t="s">
        <v>601</v>
      </c>
      <c r="C115" s="77" t="s">
        <v>598</v>
      </c>
      <c r="D115" s="87" t="s">
        <v>90</v>
      </c>
      <c r="E115" s="77" t="s">
        <v>578</v>
      </c>
      <c r="F115" s="78">
        <v>14.53</v>
      </c>
    </row>
    <row r="116" spans="1:6" ht="22.5">
      <c r="A116" s="77" t="s">
        <v>206</v>
      </c>
      <c r="B116" s="77" t="s">
        <v>601</v>
      </c>
      <c r="C116" s="77" t="s">
        <v>598</v>
      </c>
      <c r="D116" s="87" t="s">
        <v>207</v>
      </c>
      <c r="E116" s="77" t="s">
        <v>590</v>
      </c>
      <c r="F116" s="78">
        <v>16.190000000000001</v>
      </c>
    </row>
    <row r="117" spans="1:6" ht="22.5">
      <c r="A117" s="77" t="s">
        <v>79</v>
      </c>
      <c r="B117" s="77" t="s">
        <v>601</v>
      </c>
      <c r="C117" s="77" t="s">
        <v>598</v>
      </c>
      <c r="D117" s="87" t="s">
        <v>80</v>
      </c>
      <c r="E117" s="77" t="s">
        <v>578</v>
      </c>
      <c r="F117" s="78">
        <v>6.18</v>
      </c>
    </row>
    <row r="118" spans="1:6" ht="22.5">
      <c r="A118" s="77" t="s">
        <v>162</v>
      </c>
      <c r="B118" s="77" t="s">
        <v>601</v>
      </c>
      <c r="C118" s="77" t="s">
        <v>598</v>
      </c>
      <c r="D118" s="87" t="s">
        <v>163</v>
      </c>
      <c r="E118" s="77" t="s">
        <v>610</v>
      </c>
      <c r="F118" s="78">
        <v>0.26</v>
      </c>
    </row>
    <row r="119" spans="1:6">
      <c r="A119" s="77" t="s">
        <v>149</v>
      </c>
      <c r="B119" s="77" t="s">
        <v>601</v>
      </c>
      <c r="C119" s="77" t="s">
        <v>598</v>
      </c>
      <c r="D119" s="87" t="s">
        <v>150</v>
      </c>
      <c r="E119" s="77" t="s">
        <v>610</v>
      </c>
      <c r="F119" s="78">
        <v>34.07</v>
      </c>
    </row>
    <row r="120" spans="1:6" ht="22.5">
      <c r="A120" s="77" t="s">
        <v>95</v>
      </c>
      <c r="B120" s="77" t="s">
        <v>601</v>
      </c>
      <c r="C120" s="77" t="s">
        <v>598</v>
      </c>
      <c r="D120" s="87" t="s">
        <v>96</v>
      </c>
      <c r="E120" s="77" t="s">
        <v>97</v>
      </c>
      <c r="F120" s="78">
        <v>50.64</v>
      </c>
    </row>
    <row r="121" spans="1:6">
      <c r="A121" s="77" t="s">
        <v>40</v>
      </c>
      <c r="B121" s="77" t="s">
        <v>601</v>
      </c>
      <c r="C121" s="77" t="s">
        <v>598</v>
      </c>
      <c r="D121" s="87" t="s">
        <v>41</v>
      </c>
      <c r="E121" s="77" t="s">
        <v>602</v>
      </c>
      <c r="F121" s="78">
        <v>2.4</v>
      </c>
    </row>
    <row r="122" spans="1:6">
      <c r="A122" s="81" t="s">
        <v>892</v>
      </c>
      <c r="B122" s="81" t="s">
        <v>601</v>
      </c>
      <c r="C122" s="81" t="s">
        <v>603</v>
      </c>
      <c r="D122" s="95" t="s">
        <v>893</v>
      </c>
      <c r="E122" s="81" t="s">
        <v>894</v>
      </c>
      <c r="F122" s="82">
        <v>1.1399999999999999</v>
      </c>
    </row>
    <row r="123" spans="1:6">
      <c r="A123" s="77" t="s">
        <v>254</v>
      </c>
      <c r="B123" s="77" t="s">
        <v>601</v>
      </c>
      <c r="C123" s="81" t="s">
        <v>603</v>
      </c>
      <c r="D123" s="87" t="s">
        <v>255</v>
      </c>
      <c r="E123" s="77" t="s">
        <v>605</v>
      </c>
      <c r="F123" s="78">
        <v>22.43</v>
      </c>
    </row>
    <row r="124" spans="1:6" ht="22.5">
      <c r="A124" s="81" t="s">
        <v>868</v>
      </c>
      <c r="B124" s="81" t="s">
        <v>601</v>
      </c>
      <c r="C124" s="81" t="s">
        <v>603</v>
      </c>
      <c r="D124" s="95" t="s">
        <v>869</v>
      </c>
      <c r="E124" s="81" t="s">
        <v>610</v>
      </c>
      <c r="F124" s="82">
        <v>43.83</v>
      </c>
    </row>
    <row r="125" spans="1:6" ht="33.75">
      <c r="A125" s="77" t="s">
        <v>226</v>
      </c>
      <c r="B125" s="77" t="s">
        <v>601</v>
      </c>
      <c r="C125" s="81" t="s">
        <v>603</v>
      </c>
      <c r="D125" s="87" t="s">
        <v>227</v>
      </c>
      <c r="E125" s="77" t="s">
        <v>590</v>
      </c>
      <c r="F125" s="78">
        <v>22.8</v>
      </c>
    </row>
    <row r="126" spans="1:6" ht="33.75">
      <c r="A126" s="81" t="s">
        <v>959</v>
      </c>
      <c r="B126" s="81" t="s">
        <v>601</v>
      </c>
      <c r="C126" s="81" t="s">
        <v>603</v>
      </c>
      <c r="D126" s="95" t="s">
        <v>960</v>
      </c>
      <c r="E126" s="81" t="s">
        <v>590</v>
      </c>
      <c r="F126" s="82">
        <v>22.16</v>
      </c>
    </row>
    <row r="127" spans="1:6" ht="33.75">
      <c r="A127" s="77" t="s">
        <v>224</v>
      </c>
      <c r="B127" s="77" t="s">
        <v>601</v>
      </c>
      <c r="C127" s="81" t="s">
        <v>603</v>
      </c>
      <c r="D127" s="87" t="s">
        <v>225</v>
      </c>
      <c r="E127" s="77" t="s">
        <v>590</v>
      </c>
      <c r="F127" s="78">
        <v>44.91</v>
      </c>
    </row>
    <row r="128" spans="1:6" ht="33.75">
      <c r="A128" s="81" t="s">
        <v>779</v>
      </c>
      <c r="B128" s="81" t="s">
        <v>601</v>
      </c>
      <c r="C128" s="81" t="s">
        <v>603</v>
      </c>
      <c r="D128" s="95" t="s">
        <v>780</v>
      </c>
      <c r="E128" s="81" t="s">
        <v>590</v>
      </c>
      <c r="F128" s="82">
        <v>45.35</v>
      </c>
    </row>
    <row r="129" spans="1:6" ht="22.5">
      <c r="A129" s="81" t="s">
        <v>1067</v>
      </c>
      <c r="B129" s="81" t="s">
        <v>601</v>
      </c>
      <c r="C129" s="81" t="s">
        <v>603</v>
      </c>
      <c r="D129" s="95" t="s">
        <v>1068</v>
      </c>
      <c r="E129" s="81" t="s">
        <v>610</v>
      </c>
      <c r="F129" s="82">
        <v>79.2</v>
      </c>
    </row>
    <row r="130" spans="1:6" ht="22.5">
      <c r="A130" s="81" t="s">
        <v>1126</v>
      </c>
      <c r="B130" s="81" t="s">
        <v>601</v>
      </c>
      <c r="C130" s="81" t="s">
        <v>603</v>
      </c>
      <c r="D130" s="95" t="s">
        <v>1127</v>
      </c>
      <c r="E130" s="81" t="s">
        <v>610</v>
      </c>
      <c r="F130" s="82">
        <v>40.450000000000003</v>
      </c>
    </row>
    <row r="131" spans="1:6" ht="22.5">
      <c r="A131" s="81" t="s">
        <v>1064</v>
      </c>
      <c r="B131" s="81" t="s">
        <v>601</v>
      </c>
      <c r="C131" s="81" t="s">
        <v>603</v>
      </c>
      <c r="D131" s="95" t="s">
        <v>1065</v>
      </c>
      <c r="E131" s="81" t="s">
        <v>610</v>
      </c>
      <c r="F131" s="82">
        <v>573.79999999999995</v>
      </c>
    </row>
    <row r="132" spans="1:6" ht="22.5">
      <c r="A132" s="81" t="s">
        <v>1055</v>
      </c>
      <c r="B132" s="81" t="s">
        <v>601</v>
      </c>
      <c r="C132" s="81" t="s">
        <v>603</v>
      </c>
      <c r="D132" s="95" t="s">
        <v>1056</v>
      </c>
      <c r="E132" s="81" t="s">
        <v>610</v>
      </c>
      <c r="F132" s="82">
        <v>293.14</v>
      </c>
    </row>
    <row r="133" spans="1:6" ht="22.5">
      <c r="A133" s="81" t="s">
        <v>1052</v>
      </c>
      <c r="B133" s="81" t="s">
        <v>601</v>
      </c>
      <c r="C133" s="81" t="s">
        <v>603</v>
      </c>
      <c r="D133" s="95" t="s">
        <v>1053</v>
      </c>
      <c r="E133" s="81" t="s">
        <v>610</v>
      </c>
      <c r="F133" s="82">
        <v>305.89999999999998</v>
      </c>
    </row>
    <row r="134" spans="1:6" ht="22.5">
      <c r="A134" s="81" t="s">
        <v>1098</v>
      </c>
      <c r="B134" s="81" t="s">
        <v>601</v>
      </c>
      <c r="C134" s="81" t="s">
        <v>603</v>
      </c>
      <c r="D134" s="95" t="s">
        <v>1099</v>
      </c>
      <c r="E134" s="81" t="s">
        <v>610</v>
      </c>
      <c r="F134" s="82">
        <v>907.32</v>
      </c>
    </row>
    <row r="135" spans="1:6" ht="22.5">
      <c r="A135" s="81" t="s">
        <v>1000</v>
      </c>
      <c r="B135" s="81" t="s">
        <v>601</v>
      </c>
      <c r="C135" s="81" t="s">
        <v>603</v>
      </c>
      <c r="D135" s="95" t="s">
        <v>1001</v>
      </c>
      <c r="E135" s="81" t="s">
        <v>590</v>
      </c>
      <c r="F135" s="82">
        <v>72.64</v>
      </c>
    </row>
    <row r="136" spans="1:6" ht="33.75">
      <c r="A136" s="81" t="s">
        <v>755</v>
      </c>
      <c r="B136" s="81" t="s">
        <v>601</v>
      </c>
      <c r="C136" s="81" t="s">
        <v>603</v>
      </c>
      <c r="D136" s="95" t="s">
        <v>756</v>
      </c>
      <c r="E136" s="81" t="s">
        <v>590</v>
      </c>
      <c r="F136" s="82">
        <v>85.82</v>
      </c>
    </row>
    <row r="137" spans="1:6" ht="33.75">
      <c r="A137" s="77" t="s">
        <v>216</v>
      </c>
      <c r="B137" s="77" t="s">
        <v>601</v>
      </c>
      <c r="C137" s="81" t="s">
        <v>603</v>
      </c>
      <c r="D137" s="87" t="s">
        <v>217</v>
      </c>
      <c r="E137" s="77" t="s">
        <v>732</v>
      </c>
      <c r="F137" s="78">
        <v>578.54999999999995</v>
      </c>
    </row>
    <row r="138" spans="1:6" ht="22.5">
      <c r="A138" s="77" t="s">
        <v>228</v>
      </c>
      <c r="B138" s="77" t="s">
        <v>601</v>
      </c>
      <c r="C138" s="81" t="s">
        <v>603</v>
      </c>
      <c r="D138" s="87" t="s">
        <v>229</v>
      </c>
      <c r="E138" s="77" t="s">
        <v>732</v>
      </c>
      <c r="F138" s="78">
        <v>650.9</v>
      </c>
    </row>
    <row r="139" spans="1:6" ht="33.75">
      <c r="A139" s="81" t="s">
        <v>938</v>
      </c>
      <c r="B139" s="81" t="s">
        <v>601</v>
      </c>
      <c r="C139" s="81" t="s">
        <v>603</v>
      </c>
      <c r="D139" s="95" t="s">
        <v>939</v>
      </c>
      <c r="E139" s="81" t="s">
        <v>590</v>
      </c>
      <c r="F139" s="82">
        <v>4</v>
      </c>
    </row>
    <row r="140" spans="1:6">
      <c r="A140" s="77" t="s">
        <v>803</v>
      </c>
      <c r="B140" s="77" t="s">
        <v>601</v>
      </c>
      <c r="C140" s="81" t="s">
        <v>603</v>
      </c>
      <c r="D140" s="87" t="s">
        <v>604</v>
      </c>
      <c r="E140" s="77" t="s">
        <v>605</v>
      </c>
      <c r="F140" s="78">
        <v>19.73</v>
      </c>
    </row>
    <row r="141" spans="1:6">
      <c r="A141" s="77" t="s">
        <v>272</v>
      </c>
      <c r="B141" s="77" t="s">
        <v>601</v>
      </c>
      <c r="C141" s="81" t="s">
        <v>603</v>
      </c>
      <c r="D141" s="87" t="s">
        <v>273</v>
      </c>
      <c r="E141" s="77" t="s">
        <v>605</v>
      </c>
      <c r="F141" s="78">
        <v>21.41</v>
      </c>
    </row>
    <row r="142" spans="1:6">
      <c r="A142" s="77" t="s">
        <v>817</v>
      </c>
      <c r="B142" s="77" t="s">
        <v>601</v>
      </c>
      <c r="C142" s="81" t="s">
        <v>603</v>
      </c>
      <c r="D142" s="87" t="s">
        <v>818</v>
      </c>
      <c r="E142" s="77" t="s">
        <v>605</v>
      </c>
      <c r="F142" s="78">
        <v>19.7</v>
      </c>
    </row>
    <row r="143" spans="1:6">
      <c r="A143" s="77" t="s">
        <v>850</v>
      </c>
      <c r="B143" s="77" t="s">
        <v>601</v>
      </c>
      <c r="C143" s="81" t="s">
        <v>603</v>
      </c>
      <c r="D143" s="87" t="s">
        <v>851</v>
      </c>
      <c r="E143" s="77" t="s">
        <v>605</v>
      </c>
      <c r="F143" s="78">
        <v>19.649999999999999</v>
      </c>
    </row>
    <row r="144" spans="1:6">
      <c r="A144" s="77" t="s">
        <v>804</v>
      </c>
      <c r="B144" s="77" t="s">
        <v>601</v>
      </c>
      <c r="C144" s="81" t="s">
        <v>603</v>
      </c>
      <c r="D144" s="87" t="s">
        <v>805</v>
      </c>
      <c r="E144" s="77" t="s">
        <v>605</v>
      </c>
      <c r="F144" s="78">
        <v>19.309999999999999</v>
      </c>
    </row>
    <row r="145" spans="1:6">
      <c r="A145" s="77" t="s">
        <v>843</v>
      </c>
      <c r="B145" s="77" t="s">
        <v>601</v>
      </c>
      <c r="C145" s="81" t="s">
        <v>603</v>
      </c>
      <c r="D145" s="87" t="s">
        <v>844</v>
      </c>
      <c r="E145" s="77" t="s">
        <v>605</v>
      </c>
      <c r="F145" s="78">
        <v>19.82</v>
      </c>
    </row>
    <row r="146" spans="1:6">
      <c r="A146" s="77" t="s">
        <v>812</v>
      </c>
      <c r="B146" s="77" t="s">
        <v>601</v>
      </c>
      <c r="C146" s="81" t="s">
        <v>603</v>
      </c>
      <c r="D146" s="87" t="s">
        <v>813</v>
      </c>
      <c r="E146" s="77" t="s">
        <v>605</v>
      </c>
      <c r="F146" s="78">
        <v>25</v>
      </c>
    </row>
    <row r="147" spans="1:6">
      <c r="A147" s="77" t="s">
        <v>214</v>
      </c>
      <c r="B147" s="77" t="s">
        <v>601</v>
      </c>
      <c r="C147" s="81" t="s">
        <v>603</v>
      </c>
      <c r="D147" s="87" t="s">
        <v>215</v>
      </c>
      <c r="E147" s="77" t="s">
        <v>605</v>
      </c>
      <c r="F147" s="78">
        <v>23.82</v>
      </c>
    </row>
    <row r="148" spans="1:6">
      <c r="A148" s="77" t="s">
        <v>212</v>
      </c>
      <c r="B148" s="77" t="s">
        <v>601</v>
      </c>
      <c r="C148" s="81" t="s">
        <v>603</v>
      </c>
      <c r="D148" s="87" t="s">
        <v>213</v>
      </c>
      <c r="E148" s="77" t="s">
        <v>605</v>
      </c>
      <c r="F148" s="78">
        <v>24.83</v>
      </c>
    </row>
    <row r="149" spans="1:6">
      <c r="A149" s="77" t="s">
        <v>819</v>
      </c>
      <c r="B149" s="77" t="s">
        <v>601</v>
      </c>
      <c r="C149" s="81" t="s">
        <v>603</v>
      </c>
      <c r="D149" s="87" t="s">
        <v>820</v>
      </c>
      <c r="E149" s="77" t="s">
        <v>605</v>
      </c>
      <c r="F149" s="78">
        <v>25.34</v>
      </c>
    </row>
    <row r="150" spans="1:6">
      <c r="A150" s="77" t="s">
        <v>806</v>
      </c>
      <c r="B150" s="77" t="s">
        <v>601</v>
      </c>
      <c r="C150" s="81" t="s">
        <v>603</v>
      </c>
      <c r="D150" s="87" t="s">
        <v>807</v>
      </c>
      <c r="E150" s="77" t="s">
        <v>605</v>
      </c>
      <c r="F150" s="78">
        <v>24.48</v>
      </c>
    </row>
    <row r="151" spans="1:6">
      <c r="A151" s="77" t="s">
        <v>230</v>
      </c>
      <c r="B151" s="77" t="s">
        <v>601</v>
      </c>
      <c r="C151" s="81" t="s">
        <v>603</v>
      </c>
      <c r="D151" s="87" t="s">
        <v>231</v>
      </c>
      <c r="E151" s="77" t="s">
        <v>605</v>
      </c>
      <c r="F151" s="78">
        <v>24.95</v>
      </c>
    </row>
    <row r="152" spans="1:6">
      <c r="A152" s="77" t="s">
        <v>834</v>
      </c>
      <c r="B152" s="77" t="s">
        <v>601</v>
      </c>
      <c r="C152" s="81" t="s">
        <v>603</v>
      </c>
      <c r="D152" s="87" t="s">
        <v>835</v>
      </c>
      <c r="E152" s="77" t="s">
        <v>605</v>
      </c>
      <c r="F152" s="78">
        <v>25.09</v>
      </c>
    </row>
    <row r="153" spans="1:6">
      <c r="A153" s="77" t="s">
        <v>220</v>
      </c>
      <c r="B153" s="77" t="s">
        <v>601</v>
      </c>
      <c r="C153" s="81" t="s">
        <v>603</v>
      </c>
      <c r="D153" s="87" t="s">
        <v>221</v>
      </c>
      <c r="E153" s="77" t="s">
        <v>605</v>
      </c>
      <c r="F153" s="78">
        <v>23.53</v>
      </c>
    </row>
    <row r="154" spans="1:6">
      <c r="A154" s="77" t="s">
        <v>836</v>
      </c>
      <c r="B154" s="77" t="s">
        <v>601</v>
      </c>
      <c r="C154" s="81" t="s">
        <v>603</v>
      </c>
      <c r="D154" s="87" t="s">
        <v>837</v>
      </c>
      <c r="E154" s="77" t="s">
        <v>605</v>
      </c>
      <c r="F154" s="78">
        <v>25</v>
      </c>
    </row>
    <row r="155" spans="1:6">
      <c r="A155" s="77" t="s">
        <v>274</v>
      </c>
      <c r="B155" s="77" t="s">
        <v>601</v>
      </c>
      <c r="C155" s="81" t="s">
        <v>603</v>
      </c>
      <c r="D155" s="87" t="s">
        <v>275</v>
      </c>
      <c r="E155" s="77" t="s">
        <v>605</v>
      </c>
      <c r="F155" s="78">
        <v>19.77</v>
      </c>
    </row>
    <row r="156" spans="1:6">
      <c r="A156" s="77" t="s">
        <v>800</v>
      </c>
      <c r="B156" s="77" t="s">
        <v>601</v>
      </c>
      <c r="C156" s="81" t="s">
        <v>603</v>
      </c>
      <c r="D156" s="87" t="s">
        <v>801</v>
      </c>
      <c r="E156" s="77" t="s">
        <v>605</v>
      </c>
      <c r="F156" s="78">
        <v>19.100000000000001</v>
      </c>
    </row>
    <row r="157" spans="1:6">
      <c r="A157" s="77" t="s">
        <v>276</v>
      </c>
      <c r="B157" s="77" t="s">
        <v>601</v>
      </c>
      <c r="C157" s="81" t="s">
        <v>603</v>
      </c>
      <c r="D157" s="87" t="s">
        <v>277</v>
      </c>
      <c r="E157" s="77" t="s">
        <v>605</v>
      </c>
      <c r="F157" s="78">
        <v>26.61</v>
      </c>
    </row>
    <row r="158" spans="1:6">
      <c r="A158" s="77" t="s">
        <v>814</v>
      </c>
      <c r="B158" s="77" t="s">
        <v>601</v>
      </c>
      <c r="C158" s="81" t="s">
        <v>603</v>
      </c>
      <c r="D158" s="87" t="s">
        <v>606</v>
      </c>
      <c r="E158" s="77" t="s">
        <v>605</v>
      </c>
      <c r="F158" s="78">
        <v>25.09</v>
      </c>
    </row>
    <row r="159" spans="1:6">
      <c r="A159" s="77" t="s">
        <v>828</v>
      </c>
      <c r="B159" s="77" t="s">
        <v>601</v>
      </c>
      <c r="C159" s="81" t="s">
        <v>603</v>
      </c>
      <c r="D159" s="87" t="s">
        <v>829</v>
      </c>
      <c r="E159" s="77" t="s">
        <v>605</v>
      </c>
      <c r="F159" s="78">
        <v>26.15</v>
      </c>
    </row>
    <row r="160" spans="1:6">
      <c r="A160" s="77" t="s">
        <v>815</v>
      </c>
      <c r="B160" s="77" t="s">
        <v>601</v>
      </c>
      <c r="C160" s="81" t="s">
        <v>603</v>
      </c>
      <c r="D160" s="87" t="s">
        <v>816</v>
      </c>
      <c r="E160" s="77" t="s">
        <v>605</v>
      </c>
      <c r="F160" s="78">
        <v>24.95</v>
      </c>
    </row>
    <row r="161" spans="1:6">
      <c r="A161" s="77" t="s">
        <v>802</v>
      </c>
      <c r="B161" s="77" t="s">
        <v>601</v>
      </c>
      <c r="C161" s="81" t="s">
        <v>603</v>
      </c>
      <c r="D161" s="87" t="s">
        <v>607</v>
      </c>
      <c r="E161" s="77" t="s">
        <v>605</v>
      </c>
      <c r="F161" s="78">
        <v>18.649999999999999</v>
      </c>
    </row>
    <row r="162" spans="1:6">
      <c r="A162" s="77" t="s">
        <v>821</v>
      </c>
      <c r="B162" s="77" t="s">
        <v>601</v>
      </c>
      <c r="C162" s="81" t="s">
        <v>603</v>
      </c>
      <c r="D162" s="87" t="s">
        <v>822</v>
      </c>
      <c r="E162" s="77" t="s">
        <v>605</v>
      </c>
      <c r="F162" s="78">
        <v>23.17</v>
      </c>
    </row>
    <row r="163" spans="1:6">
      <c r="A163" s="81" t="s">
        <v>944</v>
      </c>
      <c r="B163" s="81" t="s">
        <v>601</v>
      </c>
      <c r="C163" s="81" t="s">
        <v>603</v>
      </c>
      <c r="D163" s="95" t="s">
        <v>945</v>
      </c>
      <c r="E163" s="81" t="s">
        <v>590</v>
      </c>
      <c r="F163" s="82">
        <v>3.46</v>
      </c>
    </row>
    <row r="164" spans="1:6">
      <c r="A164" s="81" t="s">
        <v>777</v>
      </c>
      <c r="B164" s="81" t="s">
        <v>601</v>
      </c>
      <c r="C164" s="81" t="s">
        <v>603</v>
      </c>
      <c r="D164" s="95" t="s">
        <v>778</v>
      </c>
      <c r="E164" s="81" t="s">
        <v>590</v>
      </c>
      <c r="F164" s="82">
        <v>3.05</v>
      </c>
    </row>
    <row r="165" spans="1:6" ht="22.5">
      <c r="A165" s="81" t="s">
        <v>775</v>
      </c>
      <c r="B165" s="81" t="s">
        <v>601</v>
      </c>
      <c r="C165" s="81" t="s">
        <v>603</v>
      </c>
      <c r="D165" s="95" t="s">
        <v>776</v>
      </c>
      <c r="E165" s="81" t="s">
        <v>590</v>
      </c>
      <c r="F165" s="82">
        <v>16.149999999999999</v>
      </c>
    </row>
    <row r="166" spans="1:6" ht="22.5">
      <c r="A166" s="81" t="s">
        <v>773</v>
      </c>
      <c r="B166" s="81" t="s">
        <v>601</v>
      </c>
      <c r="C166" s="81" t="s">
        <v>603</v>
      </c>
      <c r="D166" s="95" t="s">
        <v>774</v>
      </c>
      <c r="E166" s="81" t="s">
        <v>590</v>
      </c>
      <c r="F166" s="82">
        <v>14.29</v>
      </c>
    </row>
    <row r="167" spans="1:6">
      <c r="A167" s="81" t="s">
        <v>948</v>
      </c>
      <c r="B167" s="81" t="s">
        <v>601</v>
      </c>
      <c r="C167" s="81" t="s">
        <v>603</v>
      </c>
      <c r="D167" s="95" t="s">
        <v>949</v>
      </c>
      <c r="E167" s="81" t="s">
        <v>590</v>
      </c>
      <c r="F167" s="82">
        <v>28.36</v>
      </c>
    </row>
    <row r="168" spans="1:6">
      <c r="A168" s="81" t="s">
        <v>951</v>
      </c>
      <c r="B168" s="81" t="s">
        <v>601</v>
      </c>
      <c r="C168" s="81" t="s">
        <v>603</v>
      </c>
      <c r="D168" s="95" t="s">
        <v>952</v>
      </c>
      <c r="E168" s="81" t="s">
        <v>590</v>
      </c>
      <c r="F168" s="82">
        <v>16.46</v>
      </c>
    </row>
    <row r="169" spans="1:6" ht="45">
      <c r="A169" s="81" t="s">
        <v>766</v>
      </c>
      <c r="B169" s="81" t="s">
        <v>601</v>
      </c>
      <c r="C169" s="81" t="s">
        <v>603</v>
      </c>
      <c r="D169" s="95" t="s">
        <v>767</v>
      </c>
      <c r="E169" s="81" t="s">
        <v>590</v>
      </c>
      <c r="F169" s="82">
        <v>37.01</v>
      </c>
    </row>
    <row r="170" spans="1:6" ht="22.5">
      <c r="A170" s="77" t="s">
        <v>232</v>
      </c>
      <c r="B170" s="77" t="s">
        <v>601</v>
      </c>
      <c r="C170" s="81" t="s">
        <v>603</v>
      </c>
      <c r="D170" s="87" t="s">
        <v>233</v>
      </c>
      <c r="E170" s="77" t="s">
        <v>578</v>
      </c>
      <c r="F170" s="78">
        <v>32.93</v>
      </c>
    </row>
    <row r="171" spans="1:6" ht="22.5">
      <c r="A171" s="77" t="s">
        <v>234</v>
      </c>
      <c r="B171" s="77" t="s">
        <v>601</v>
      </c>
      <c r="C171" s="81" t="s">
        <v>603</v>
      </c>
      <c r="D171" s="87" t="s">
        <v>235</v>
      </c>
      <c r="E171" s="77" t="s">
        <v>610</v>
      </c>
      <c r="F171" s="78">
        <v>40.43</v>
      </c>
    </row>
    <row r="172" spans="1:6" ht="22.5">
      <c r="A172" s="77" t="s">
        <v>236</v>
      </c>
      <c r="B172" s="77" t="s">
        <v>601</v>
      </c>
      <c r="C172" s="81" t="s">
        <v>603</v>
      </c>
      <c r="D172" s="87" t="s">
        <v>237</v>
      </c>
      <c r="E172" s="77" t="s">
        <v>610</v>
      </c>
      <c r="F172" s="78">
        <v>45.77</v>
      </c>
    </row>
    <row r="173" spans="1:6" ht="22.5">
      <c r="A173" s="77" t="s">
        <v>238</v>
      </c>
      <c r="B173" s="77" t="s">
        <v>601</v>
      </c>
      <c r="C173" s="81" t="s">
        <v>603</v>
      </c>
      <c r="D173" s="87" t="s">
        <v>239</v>
      </c>
      <c r="E173" s="77" t="s">
        <v>610</v>
      </c>
      <c r="F173" s="78">
        <v>22.92</v>
      </c>
    </row>
    <row r="174" spans="1:6" ht="22.5">
      <c r="A174" s="77" t="s">
        <v>240</v>
      </c>
      <c r="B174" s="77" t="s">
        <v>601</v>
      </c>
      <c r="C174" s="81" t="s">
        <v>603</v>
      </c>
      <c r="D174" s="87" t="s">
        <v>241</v>
      </c>
      <c r="E174" s="77" t="s">
        <v>610</v>
      </c>
      <c r="F174" s="78">
        <v>105.78</v>
      </c>
    </row>
    <row r="175" spans="1:6" ht="22.5">
      <c r="A175" s="77" t="s">
        <v>242</v>
      </c>
      <c r="B175" s="77" t="s">
        <v>601</v>
      </c>
      <c r="C175" s="81" t="s">
        <v>603</v>
      </c>
      <c r="D175" s="87" t="s">
        <v>243</v>
      </c>
      <c r="E175" s="77" t="s">
        <v>610</v>
      </c>
      <c r="F175" s="78">
        <v>22.94</v>
      </c>
    </row>
    <row r="176" spans="1:6" ht="22.5">
      <c r="A176" s="77" t="s">
        <v>244</v>
      </c>
      <c r="B176" s="77" t="s">
        <v>601</v>
      </c>
      <c r="C176" s="81" t="s">
        <v>603</v>
      </c>
      <c r="D176" s="87" t="s">
        <v>245</v>
      </c>
      <c r="E176" s="77" t="s">
        <v>610</v>
      </c>
      <c r="F176" s="78">
        <v>51.51</v>
      </c>
    </row>
    <row r="177" spans="1:6" ht="22.5">
      <c r="A177" s="81" t="s">
        <v>1200</v>
      </c>
      <c r="B177" s="81" t="s">
        <v>601</v>
      </c>
      <c r="C177" s="81" t="s">
        <v>603</v>
      </c>
      <c r="D177" s="95" t="s">
        <v>1201</v>
      </c>
      <c r="E177" s="81" t="s">
        <v>610</v>
      </c>
      <c r="F177" s="82">
        <v>99.79</v>
      </c>
    </row>
    <row r="178" spans="1:6" ht="22.5">
      <c r="A178" s="81" t="s">
        <v>1183</v>
      </c>
      <c r="B178" s="81" t="s">
        <v>601</v>
      </c>
      <c r="C178" s="81" t="s">
        <v>603</v>
      </c>
      <c r="D178" s="95" t="s">
        <v>1184</v>
      </c>
      <c r="E178" s="81" t="s">
        <v>610</v>
      </c>
      <c r="F178" s="82">
        <v>89.72</v>
      </c>
    </row>
    <row r="179" spans="1:6" ht="22.5">
      <c r="A179" s="77" t="s">
        <v>246</v>
      </c>
      <c r="B179" s="77" t="s">
        <v>601</v>
      </c>
      <c r="C179" s="81" t="s">
        <v>603</v>
      </c>
      <c r="D179" s="87" t="s">
        <v>247</v>
      </c>
      <c r="E179" s="77" t="s">
        <v>610</v>
      </c>
      <c r="F179" s="78">
        <v>32.979999999999997</v>
      </c>
    </row>
    <row r="180" spans="1:6" ht="22.5">
      <c r="A180" s="77" t="s">
        <v>248</v>
      </c>
      <c r="B180" s="77" t="s">
        <v>601</v>
      </c>
      <c r="C180" s="81" t="s">
        <v>603</v>
      </c>
      <c r="D180" s="87" t="s">
        <v>249</v>
      </c>
      <c r="E180" s="77" t="s">
        <v>610</v>
      </c>
      <c r="F180" s="78">
        <v>5.43</v>
      </c>
    </row>
    <row r="181" spans="1:6">
      <c r="A181" s="81" t="s">
        <v>748</v>
      </c>
      <c r="B181" s="81" t="s">
        <v>601</v>
      </c>
      <c r="C181" s="81" t="s">
        <v>603</v>
      </c>
      <c r="D181" s="95" t="s">
        <v>749</v>
      </c>
      <c r="E181" s="81" t="s">
        <v>605</v>
      </c>
      <c r="F181" s="82">
        <v>104.39</v>
      </c>
    </row>
    <row r="182" spans="1:6" ht="22.5">
      <c r="A182" s="77" t="s">
        <v>222</v>
      </c>
      <c r="B182" s="77" t="s">
        <v>601</v>
      </c>
      <c r="C182" s="81" t="s">
        <v>603</v>
      </c>
      <c r="D182" s="87" t="s">
        <v>223</v>
      </c>
      <c r="E182" s="77" t="s">
        <v>610</v>
      </c>
      <c r="F182" s="78">
        <v>431.28</v>
      </c>
    </row>
    <row r="183" spans="1:6" ht="22.5">
      <c r="A183" s="77" t="s">
        <v>218</v>
      </c>
      <c r="B183" s="77" t="s">
        <v>601</v>
      </c>
      <c r="C183" s="81" t="s">
        <v>603</v>
      </c>
      <c r="D183" s="87" t="s">
        <v>219</v>
      </c>
      <c r="E183" s="77" t="s">
        <v>610</v>
      </c>
      <c r="F183" s="78">
        <v>480.11</v>
      </c>
    </row>
    <row r="184" spans="1:6" ht="33.75">
      <c r="A184" s="77" t="s">
        <v>270</v>
      </c>
      <c r="B184" s="77" t="s">
        <v>601</v>
      </c>
      <c r="C184" s="81" t="s">
        <v>603</v>
      </c>
      <c r="D184" s="87" t="s">
        <v>271</v>
      </c>
      <c r="E184" s="77" t="s">
        <v>578</v>
      </c>
      <c r="F184" s="78">
        <v>3</v>
      </c>
    </row>
    <row r="185" spans="1:6" ht="33.75">
      <c r="A185" s="81" t="s">
        <v>1213</v>
      </c>
      <c r="B185" s="81" t="s">
        <v>601</v>
      </c>
      <c r="C185" s="81" t="s">
        <v>603</v>
      </c>
      <c r="D185" s="95" t="s">
        <v>1214</v>
      </c>
      <c r="E185" s="81" t="s">
        <v>578</v>
      </c>
      <c r="F185" s="82">
        <v>6.26</v>
      </c>
    </row>
    <row r="186" spans="1:6" ht="33.75">
      <c r="A186" s="77" t="s">
        <v>250</v>
      </c>
      <c r="B186" s="77" t="s">
        <v>601</v>
      </c>
      <c r="C186" s="81" t="s">
        <v>603</v>
      </c>
      <c r="D186" s="87" t="s">
        <v>251</v>
      </c>
      <c r="E186" s="77" t="s">
        <v>578</v>
      </c>
      <c r="F186" s="78">
        <v>5.6</v>
      </c>
    </row>
    <row r="187" spans="1:6" ht="22.5">
      <c r="A187" s="77" t="s">
        <v>252</v>
      </c>
      <c r="B187" s="77" t="s">
        <v>601</v>
      </c>
      <c r="C187" s="81" t="s">
        <v>603</v>
      </c>
      <c r="D187" s="87" t="s">
        <v>253</v>
      </c>
      <c r="E187" s="77" t="s">
        <v>610</v>
      </c>
      <c r="F187" s="78">
        <v>5.13</v>
      </c>
    </row>
    <row r="188" spans="1:6" ht="33.75">
      <c r="A188" s="77" t="s">
        <v>210</v>
      </c>
      <c r="B188" s="77" t="s">
        <v>601</v>
      </c>
      <c r="C188" s="81" t="s">
        <v>603</v>
      </c>
      <c r="D188" s="87" t="s">
        <v>211</v>
      </c>
      <c r="E188" s="77" t="s">
        <v>811</v>
      </c>
      <c r="F188" s="78">
        <v>227.97</v>
      </c>
    </row>
    <row r="189" spans="1:6" ht="45">
      <c r="A189" s="81" t="s">
        <v>1160</v>
      </c>
      <c r="B189" s="81" t="s">
        <v>601</v>
      </c>
      <c r="C189" s="81" t="s">
        <v>603</v>
      </c>
      <c r="D189" s="95" t="s">
        <v>1161</v>
      </c>
      <c r="E189" s="81" t="s">
        <v>578</v>
      </c>
      <c r="F189" s="82">
        <v>42.85</v>
      </c>
    </row>
    <row r="190" spans="1:6" ht="33.75">
      <c r="A190" s="81" t="s">
        <v>1157</v>
      </c>
      <c r="B190" s="81" t="s">
        <v>601</v>
      </c>
      <c r="C190" s="81" t="s">
        <v>603</v>
      </c>
      <c r="D190" s="95" t="s">
        <v>1158</v>
      </c>
      <c r="E190" s="81" t="s">
        <v>578</v>
      </c>
      <c r="F190" s="82">
        <v>31.08</v>
      </c>
    </row>
    <row r="191" spans="1:6" ht="33.75">
      <c r="A191" s="81" t="s">
        <v>1154</v>
      </c>
      <c r="B191" s="81" t="s">
        <v>601</v>
      </c>
      <c r="C191" s="81" t="s">
        <v>603</v>
      </c>
      <c r="D191" s="95" t="s">
        <v>1155</v>
      </c>
      <c r="E191" s="81" t="s">
        <v>578</v>
      </c>
      <c r="F191" s="82">
        <v>45.83</v>
      </c>
    </row>
    <row r="192" spans="1:6" ht="45">
      <c r="A192" s="81" t="s">
        <v>1195</v>
      </c>
      <c r="B192" s="81" t="s">
        <v>601</v>
      </c>
      <c r="C192" s="81" t="s">
        <v>603</v>
      </c>
      <c r="D192" s="95" t="s">
        <v>1196</v>
      </c>
      <c r="E192" s="81" t="s">
        <v>578</v>
      </c>
      <c r="F192" s="82">
        <v>59.34</v>
      </c>
    </row>
    <row r="193" spans="1:6" ht="45">
      <c r="A193" s="81" t="s">
        <v>1192</v>
      </c>
      <c r="B193" s="81" t="s">
        <v>601</v>
      </c>
      <c r="C193" s="81" t="s">
        <v>603</v>
      </c>
      <c r="D193" s="95" t="s">
        <v>1193</v>
      </c>
      <c r="E193" s="81" t="s">
        <v>578</v>
      </c>
      <c r="F193" s="82">
        <v>46.25</v>
      </c>
    </row>
    <row r="194" spans="1:6" ht="45">
      <c r="A194" s="81" t="s">
        <v>1189</v>
      </c>
      <c r="B194" s="81" t="s">
        <v>601</v>
      </c>
      <c r="C194" s="81" t="s">
        <v>603</v>
      </c>
      <c r="D194" s="95" t="s">
        <v>1190</v>
      </c>
      <c r="E194" s="81" t="s">
        <v>578</v>
      </c>
      <c r="F194" s="82">
        <v>75.959999999999994</v>
      </c>
    </row>
    <row r="195" spans="1:6" ht="22.5">
      <c r="A195" s="81" t="s">
        <v>1256</v>
      </c>
      <c r="B195" s="81" t="s">
        <v>601</v>
      </c>
      <c r="C195" s="81" t="s">
        <v>603</v>
      </c>
      <c r="D195" s="95" t="s">
        <v>1257</v>
      </c>
      <c r="E195" s="81" t="s">
        <v>578</v>
      </c>
      <c r="F195" s="82">
        <v>7.02</v>
      </c>
    </row>
    <row r="196" spans="1:6" ht="22.5">
      <c r="A196" s="81" t="s">
        <v>1259</v>
      </c>
      <c r="B196" s="81" t="s">
        <v>601</v>
      </c>
      <c r="C196" s="81" t="s">
        <v>603</v>
      </c>
      <c r="D196" s="95" t="s">
        <v>1260</v>
      </c>
      <c r="E196" s="81" t="s">
        <v>578</v>
      </c>
      <c r="F196" s="82">
        <v>9.6300000000000008</v>
      </c>
    </row>
    <row r="197" spans="1:6" ht="22.5">
      <c r="A197" s="77" t="s">
        <v>268</v>
      </c>
      <c r="B197" s="77" t="s">
        <v>601</v>
      </c>
      <c r="C197" s="81" t="s">
        <v>603</v>
      </c>
      <c r="D197" s="87" t="s">
        <v>269</v>
      </c>
      <c r="E197" s="77" t="s">
        <v>610</v>
      </c>
      <c r="F197" s="78">
        <v>27.1</v>
      </c>
    </row>
    <row r="198" spans="1:6" ht="22.5">
      <c r="A198" s="77" t="s">
        <v>1283</v>
      </c>
      <c r="B198" s="77" t="s">
        <v>601</v>
      </c>
      <c r="C198" s="81" t="s">
        <v>603</v>
      </c>
      <c r="D198" s="87" t="s">
        <v>1284</v>
      </c>
      <c r="E198" s="77" t="s">
        <v>610</v>
      </c>
      <c r="F198" s="78">
        <v>14.86</v>
      </c>
    </row>
    <row r="199" spans="1:6" ht="22.5">
      <c r="A199" s="81" t="s">
        <v>1231</v>
      </c>
      <c r="B199" s="81" t="s">
        <v>601</v>
      </c>
      <c r="C199" s="81" t="s">
        <v>603</v>
      </c>
      <c r="D199" s="95" t="s">
        <v>1232</v>
      </c>
      <c r="E199" s="81" t="s">
        <v>610</v>
      </c>
      <c r="F199" s="82">
        <v>27.08</v>
      </c>
    </row>
    <row r="200" spans="1:6" ht="22.5">
      <c r="A200" s="77" t="s">
        <v>258</v>
      </c>
      <c r="B200" s="77" t="s">
        <v>601</v>
      </c>
      <c r="C200" s="81" t="s">
        <v>603</v>
      </c>
      <c r="D200" s="87" t="s">
        <v>259</v>
      </c>
      <c r="E200" s="77" t="s">
        <v>610</v>
      </c>
      <c r="F200" s="78">
        <v>40.42</v>
      </c>
    </row>
    <row r="201" spans="1:6" ht="22.5">
      <c r="A201" s="77" t="s">
        <v>266</v>
      </c>
      <c r="B201" s="77" t="s">
        <v>601</v>
      </c>
      <c r="C201" s="81" t="s">
        <v>603</v>
      </c>
      <c r="D201" s="87" t="s">
        <v>267</v>
      </c>
      <c r="E201" s="77" t="s">
        <v>610</v>
      </c>
      <c r="F201" s="78">
        <v>43.1</v>
      </c>
    </row>
    <row r="202" spans="1:6" ht="22.5">
      <c r="A202" s="77" t="s">
        <v>264</v>
      </c>
      <c r="B202" s="77" t="s">
        <v>601</v>
      </c>
      <c r="C202" s="81" t="s">
        <v>603</v>
      </c>
      <c r="D202" s="87" t="s">
        <v>265</v>
      </c>
      <c r="E202" s="77" t="s">
        <v>610</v>
      </c>
      <c r="F202" s="78">
        <v>31.97</v>
      </c>
    </row>
    <row r="203" spans="1:6" ht="22.5">
      <c r="A203" s="77" t="s">
        <v>260</v>
      </c>
      <c r="B203" s="77" t="s">
        <v>601</v>
      </c>
      <c r="C203" s="81" t="s">
        <v>603</v>
      </c>
      <c r="D203" s="87" t="s">
        <v>261</v>
      </c>
      <c r="E203" s="77" t="s">
        <v>610</v>
      </c>
      <c r="F203" s="78">
        <v>20.13</v>
      </c>
    </row>
    <row r="204" spans="1:6" ht="22.5">
      <c r="A204" s="77" t="s">
        <v>262</v>
      </c>
      <c r="B204" s="77" t="s">
        <v>601</v>
      </c>
      <c r="C204" s="81" t="s">
        <v>603</v>
      </c>
      <c r="D204" s="87" t="s">
        <v>263</v>
      </c>
      <c r="E204" s="77" t="s">
        <v>610</v>
      </c>
      <c r="F204" s="78">
        <v>54.93</v>
      </c>
    </row>
    <row r="205" spans="1:6" ht="22.5">
      <c r="A205" s="81" t="s">
        <v>1228</v>
      </c>
      <c r="B205" s="81" t="s">
        <v>601</v>
      </c>
      <c r="C205" s="81" t="s">
        <v>603</v>
      </c>
      <c r="D205" s="95" t="s">
        <v>1229</v>
      </c>
      <c r="E205" s="81" t="s">
        <v>610</v>
      </c>
      <c r="F205" s="82">
        <v>47.76</v>
      </c>
    </row>
    <row r="206" spans="1:6" ht="22.5">
      <c r="A206" s="81" t="s">
        <v>1262</v>
      </c>
      <c r="B206" s="81" t="s">
        <v>601</v>
      </c>
      <c r="C206" s="81" t="s">
        <v>603</v>
      </c>
      <c r="D206" s="95" t="s">
        <v>1263</v>
      </c>
      <c r="E206" s="81" t="s">
        <v>578</v>
      </c>
      <c r="F206" s="82">
        <v>11.15</v>
      </c>
    </row>
    <row r="207" spans="1:6">
      <c r="A207" s="81" t="s">
        <v>904</v>
      </c>
      <c r="B207" s="81" t="s">
        <v>601</v>
      </c>
      <c r="C207" s="81" t="s">
        <v>603</v>
      </c>
      <c r="D207" s="95" t="s">
        <v>905</v>
      </c>
      <c r="E207" s="81" t="s">
        <v>578</v>
      </c>
      <c r="F207" s="82">
        <v>26.1</v>
      </c>
    </row>
    <row r="208" spans="1:6">
      <c r="A208" s="81" t="s">
        <v>586</v>
      </c>
      <c r="B208" s="81" t="s">
        <v>601</v>
      </c>
      <c r="C208" s="81" t="s">
        <v>603</v>
      </c>
      <c r="D208" s="95" t="s">
        <v>608</v>
      </c>
      <c r="E208" s="81" t="s">
        <v>609</v>
      </c>
      <c r="F208" s="82">
        <v>3606.88</v>
      </c>
    </row>
    <row r="209" spans="1:6" ht="22.5">
      <c r="A209" s="81" t="s">
        <v>1174</v>
      </c>
      <c r="B209" s="81" t="s">
        <v>601</v>
      </c>
      <c r="C209" s="81" t="s">
        <v>603</v>
      </c>
      <c r="D209" s="95" t="s">
        <v>1175</v>
      </c>
      <c r="E209" s="81" t="s">
        <v>610</v>
      </c>
      <c r="F209" s="82">
        <v>139.09</v>
      </c>
    </row>
    <row r="210" spans="1:6" ht="33.75">
      <c r="A210" s="81" t="s">
        <v>1180</v>
      </c>
      <c r="B210" s="81" t="s">
        <v>601</v>
      </c>
      <c r="C210" s="81" t="s">
        <v>603</v>
      </c>
      <c r="D210" s="95" t="s">
        <v>1181</v>
      </c>
      <c r="E210" s="81" t="s">
        <v>610</v>
      </c>
      <c r="F210" s="82">
        <v>109.35</v>
      </c>
    </row>
    <row r="211" spans="1:6" ht="33.75">
      <c r="A211" s="81" t="s">
        <v>1177</v>
      </c>
      <c r="B211" s="81" t="s">
        <v>601</v>
      </c>
      <c r="C211" s="81" t="s">
        <v>603</v>
      </c>
      <c r="D211" s="95" t="s">
        <v>1178</v>
      </c>
      <c r="E211" s="81" t="s">
        <v>610</v>
      </c>
      <c r="F211" s="82">
        <v>158.87</v>
      </c>
    </row>
    <row r="212" spans="1:6" ht="22.5">
      <c r="A212" s="81" t="s">
        <v>1269</v>
      </c>
      <c r="B212" s="81" t="s">
        <v>601</v>
      </c>
      <c r="C212" s="81" t="s">
        <v>603</v>
      </c>
      <c r="D212" s="95" t="s">
        <v>1270</v>
      </c>
      <c r="E212" s="81" t="s">
        <v>578</v>
      </c>
      <c r="F212" s="82">
        <v>11.86</v>
      </c>
    </row>
    <row r="213" spans="1:6">
      <c r="A213" s="81" t="s">
        <v>1278</v>
      </c>
      <c r="B213" s="81" t="s">
        <v>601</v>
      </c>
      <c r="C213" s="81" t="s">
        <v>603</v>
      </c>
      <c r="D213" s="95" t="s">
        <v>1279</v>
      </c>
      <c r="E213" s="81" t="s">
        <v>610</v>
      </c>
      <c r="F213" s="82">
        <v>27.14</v>
      </c>
    </row>
    <row r="214" spans="1:6" ht="22.5">
      <c r="A214" s="77" t="s">
        <v>256</v>
      </c>
      <c r="B214" s="77" t="s">
        <v>601</v>
      </c>
      <c r="C214" s="81" t="s">
        <v>603</v>
      </c>
      <c r="D214" s="87" t="s">
        <v>257</v>
      </c>
      <c r="E214" s="77" t="s">
        <v>610</v>
      </c>
      <c r="F214" s="78">
        <v>30.71</v>
      </c>
    </row>
    <row r="215" spans="1:6">
      <c r="A215" s="81" t="s">
        <v>1275</v>
      </c>
      <c r="B215" s="81" t="s">
        <v>601</v>
      </c>
      <c r="C215" s="81" t="s">
        <v>603</v>
      </c>
      <c r="D215" s="95" t="s">
        <v>1276</v>
      </c>
      <c r="E215" s="81" t="s">
        <v>610</v>
      </c>
      <c r="F215" s="82">
        <v>34.68</v>
      </c>
    </row>
    <row r="216" spans="1:6" ht="22.5">
      <c r="A216" s="55" t="s">
        <v>990</v>
      </c>
      <c r="B216" s="81" t="s">
        <v>601</v>
      </c>
      <c r="C216" s="81" t="s">
        <v>603</v>
      </c>
      <c r="D216" s="95" t="s">
        <v>991</v>
      </c>
      <c r="E216" s="81" t="s">
        <v>590</v>
      </c>
      <c r="F216" s="82">
        <v>68.75</v>
      </c>
    </row>
    <row r="217" spans="1:6">
      <c r="A217" s="81" t="s">
        <v>1216</v>
      </c>
      <c r="B217" s="81" t="s">
        <v>601</v>
      </c>
      <c r="C217" s="81" t="s">
        <v>603</v>
      </c>
      <c r="D217" s="95" t="s">
        <v>1217</v>
      </c>
      <c r="E217" s="81" t="s">
        <v>578</v>
      </c>
      <c r="F217" s="82">
        <v>0.33</v>
      </c>
    </row>
    <row r="218" spans="1:6" ht="22.5">
      <c r="A218" s="81" t="s">
        <v>874</v>
      </c>
      <c r="B218" s="81" t="s">
        <v>601</v>
      </c>
      <c r="C218" s="81" t="s">
        <v>603</v>
      </c>
      <c r="D218" s="95" t="s">
        <v>875</v>
      </c>
      <c r="E218" s="81" t="s">
        <v>732</v>
      </c>
      <c r="F218" s="82">
        <v>49.64</v>
      </c>
    </row>
    <row r="219" spans="1:6">
      <c r="A219" s="81" t="s">
        <v>729</v>
      </c>
      <c r="B219" s="81" t="s">
        <v>601</v>
      </c>
      <c r="C219" s="81" t="s">
        <v>603</v>
      </c>
      <c r="D219" s="95" t="s">
        <v>730</v>
      </c>
      <c r="E219" s="81" t="s">
        <v>590</v>
      </c>
      <c r="F219" s="82">
        <v>2.89</v>
      </c>
    </row>
    <row r="220" spans="1:6" ht="22.5">
      <c r="A220" s="81" t="s">
        <v>872</v>
      </c>
      <c r="B220" s="81" t="s">
        <v>601</v>
      </c>
      <c r="C220" s="81" t="s">
        <v>603</v>
      </c>
      <c r="D220" s="95" t="s">
        <v>873</v>
      </c>
      <c r="E220" s="81" t="s">
        <v>578</v>
      </c>
      <c r="F220" s="82">
        <v>2.2599999999999998</v>
      </c>
    </row>
    <row r="221" spans="1:6" ht="22.5">
      <c r="A221" s="81" t="s">
        <v>726</v>
      </c>
      <c r="B221" s="81" t="s">
        <v>601</v>
      </c>
      <c r="C221" s="81" t="s">
        <v>603</v>
      </c>
      <c r="D221" s="95" t="s">
        <v>727</v>
      </c>
      <c r="E221" s="81" t="s">
        <v>590</v>
      </c>
      <c r="F221" s="82">
        <v>10.75</v>
      </c>
    </row>
    <row r="222" spans="1:6" ht="22.5">
      <c r="A222" s="81" t="s">
        <v>866</v>
      </c>
      <c r="B222" s="81" t="s">
        <v>601</v>
      </c>
      <c r="C222" s="81" t="s">
        <v>603</v>
      </c>
      <c r="D222" s="95" t="s">
        <v>867</v>
      </c>
      <c r="E222" s="81" t="s">
        <v>590</v>
      </c>
      <c r="F222" s="82">
        <v>2.2599999999999998</v>
      </c>
    </row>
    <row r="223" spans="1:6">
      <c r="A223" s="81" t="s">
        <v>881</v>
      </c>
      <c r="B223" s="81" t="s">
        <v>601</v>
      </c>
      <c r="C223" s="81" t="s">
        <v>603</v>
      </c>
      <c r="D223" s="95" t="s">
        <v>882</v>
      </c>
      <c r="E223" s="81" t="s">
        <v>590</v>
      </c>
      <c r="F223" s="82">
        <v>8.1</v>
      </c>
    </row>
    <row r="224" spans="1:6">
      <c r="A224" s="81" t="s">
        <v>877</v>
      </c>
      <c r="B224" s="81" t="s">
        <v>601</v>
      </c>
      <c r="C224" s="81" t="s">
        <v>603</v>
      </c>
      <c r="D224" s="95" t="s">
        <v>878</v>
      </c>
      <c r="E224" s="81" t="s">
        <v>610</v>
      </c>
      <c r="F224" s="82">
        <v>10.72</v>
      </c>
    </row>
    <row r="225" spans="1:6">
      <c r="A225" s="81" t="s">
        <v>737</v>
      </c>
      <c r="B225" s="81" t="s">
        <v>601</v>
      </c>
      <c r="C225" s="81" t="s">
        <v>603</v>
      </c>
      <c r="D225" s="95" t="s">
        <v>738</v>
      </c>
      <c r="E225" s="81" t="s">
        <v>610</v>
      </c>
      <c r="F225" s="82">
        <v>1.1200000000000001</v>
      </c>
    </row>
    <row r="226" spans="1:6" ht="22.5">
      <c r="A226" s="81" t="s">
        <v>883</v>
      </c>
      <c r="B226" s="81" t="s">
        <v>601</v>
      </c>
      <c r="C226" s="81" t="s">
        <v>603</v>
      </c>
      <c r="D226" s="95" t="s">
        <v>884</v>
      </c>
      <c r="E226" s="81" t="s">
        <v>610</v>
      </c>
      <c r="F226" s="82">
        <v>7.81</v>
      </c>
    </row>
    <row r="227" spans="1:6" ht="22.5">
      <c r="A227" s="77" t="s">
        <v>826</v>
      </c>
      <c r="B227" s="77" t="s">
        <v>601</v>
      </c>
      <c r="C227" s="81" t="s">
        <v>603</v>
      </c>
      <c r="D227" s="87" t="s">
        <v>827</v>
      </c>
      <c r="E227" s="77" t="s">
        <v>825</v>
      </c>
      <c r="F227" s="78">
        <v>2.67</v>
      </c>
    </row>
    <row r="228" spans="1:6" ht="22.5">
      <c r="A228" s="77" t="s">
        <v>823</v>
      </c>
      <c r="B228" s="77" t="s">
        <v>601</v>
      </c>
      <c r="C228" s="81" t="s">
        <v>603</v>
      </c>
      <c r="D228" s="87" t="s">
        <v>824</v>
      </c>
      <c r="E228" s="77" t="s">
        <v>825</v>
      </c>
      <c r="F228" s="78">
        <v>1.06</v>
      </c>
    </row>
    <row r="229" spans="1:6">
      <c r="A229" s="81" t="s">
        <v>864</v>
      </c>
      <c r="B229" s="81" t="s">
        <v>601</v>
      </c>
      <c r="C229" s="81" t="s">
        <v>603</v>
      </c>
      <c r="D229" s="95" t="s">
        <v>865</v>
      </c>
      <c r="E229" s="81" t="s">
        <v>590</v>
      </c>
      <c r="F229" s="82">
        <v>159.08000000000001</v>
      </c>
    </row>
    <row r="230" spans="1:6" ht="22.5">
      <c r="A230" s="81" t="s">
        <v>1003</v>
      </c>
      <c r="B230" s="81" t="s">
        <v>601</v>
      </c>
      <c r="C230" s="81" t="s">
        <v>603</v>
      </c>
      <c r="D230" s="95" t="s">
        <v>1004</v>
      </c>
      <c r="E230" s="81" t="s">
        <v>590</v>
      </c>
      <c r="F230" s="82">
        <v>28.32</v>
      </c>
    </row>
    <row r="231" spans="1:6">
      <c r="A231" s="81" t="s">
        <v>1006</v>
      </c>
      <c r="B231" s="81" t="s">
        <v>601</v>
      </c>
      <c r="C231" s="81" t="s">
        <v>603</v>
      </c>
      <c r="D231" s="95" t="s">
        <v>1007</v>
      </c>
      <c r="E231" s="81" t="s">
        <v>578</v>
      </c>
      <c r="F231" s="82">
        <v>88.57</v>
      </c>
    </row>
    <row r="232" spans="1:6" ht="22.5">
      <c r="A232" s="81">
        <v>99805</v>
      </c>
      <c r="B232" s="81" t="s">
        <v>601</v>
      </c>
      <c r="C232" s="81" t="s">
        <v>603</v>
      </c>
      <c r="D232" s="95" t="s">
        <v>547</v>
      </c>
      <c r="E232" s="81" t="s">
        <v>590</v>
      </c>
      <c r="F232" s="82">
        <v>9.7200000000000006</v>
      </c>
    </row>
    <row r="233" spans="1:6">
      <c r="A233" s="81" t="s">
        <v>1130</v>
      </c>
      <c r="B233" s="81" t="s">
        <v>601</v>
      </c>
      <c r="C233" s="81" t="s">
        <v>603</v>
      </c>
      <c r="D233" s="95" t="s">
        <v>1131</v>
      </c>
      <c r="E233" s="81" t="s">
        <v>590</v>
      </c>
      <c r="F233" s="82">
        <v>0.74</v>
      </c>
    </row>
    <row r="234" spans="1:6">
      <c r="A234" s="81" t="s">
        <v>1128</v>
      </c>
      <c r="B234" s="81" t="s">
        <v>601</v>
      </c>
      <c r="C234" s="81" t="s">
        <v>603</v>
      </c>
      <c r="D234" s="95" t="s">
        <v>1129</v>
      </c>
      <c r="E234" s="81" t="s">
        <v>590</v>
      </c>
      <c r="F234" s="82">
        <v>3.07</v>
      </c>
    </row>
    <row r="235" spans="1:6" ht="22.5">
      <c r="A235" s="81" t="s">
        <v>1144</v>
      </c>
      <c r="B235" s="81" t="s">
        <v>601</v>
      </c>
      <c r="C235" s="81" t="s">
        <v>603</v>
      </c>
      <c r="D235" s="95" t="s">
        <v>1145</v>
      </c>
      <c r="E235" s="81" t="s">
        <v>610</v>
      </c>
      <c r="F235" s="82">
        <v>7.32</v>
      </c>
    </row>
    <row r="236" spans="1:6" ht="22.5">
      <c r="A236" s="55">
        <v>99816</v>
      </c>
      <c r="B236" s="81" t="s">
        <v>601</v>
      </c>
      <c r="C236" s="81" t="s">
        <v>603</v>
      </c>
      <c r="D236" s="95" t="s">
        <v>546</v>
      </c>
      <c r="E236" s="81" t="s">
        <v>610</v>
      </c>
      <c r="F236" s="82">
        <v>7.78</v>
      </c>
    </row>
    <row r="237" spans="1:6" ht="22.5">
      <c r="A237" s="81" t="s">
        <v>1141</v>
      </c>
      <c r="B237" s="81" t="s">
        <v>601</v>
      </c>
      <c r="C237" s="81" t="s">
        <v>603</v>
      </c>
      <c r="D237" s="95" t="s">
        <v>1142</v>
      </c>
      <c r="E237" s="81" t="s">
        <v>610</v>
      </c>
      <c r="F237" s="82">
        <v>4.54</v>
      </c>
    </row>
    <row r="238" spans="1:6" ht="22.5">
      <c r="A238" s="81" t="s">
        <v>1138</v>
      </c>
      <c r="B238" s="81" t="s">
        <v>601</v>
      </c>
      <c r="C238" s="81" t="s">
        <v>603</v>
      </c>
      <c r="D238" s="95" t="s">
        <v>1139</v>
      </c>
      <c r="E238" s="81" t="s">
        <v>610</v>
      </c>
      <c r="F238" s="82">
        <v>4.54</v>
      </c>
    </row>
    <row r="239" spans="1:6">
      <c r="A239" s="81" t="s">
        <v>1135</v>
      </c>
      <c r="B239" s="81" t="s">
        <v>601</v>
      </c>
      <c r="C239" s="81" t="s">
        <v>603</v>
      </c>
      <c r="D239" s="95" t="s">
        <v>1136</v>
      </c>
      <c r="E239" s="81" t="s">
        <v>590</v>
      </c>
      <c r="F239" s="82">
        <v>3</v>
      </c>
    </row>
  </sheetData>
  <mergeCells count="9">
    <mergeCell ref="A7:F7"/>
    <mergeCell ref="A4:B4"/>
    <mergeCell ref="C4:D4"/>
    <mergeCell ref="A2:B2"/>
    <mergeCell ref="E2:F2"/>
    <mergeCell ref="E4:F4"/>
    <mergeCell ref="A6:B6"/>
    <mergeCell ref="C6:D6"/>
    <mergeCell ref="E6:F6"/>
  </mergeCells>
  <phoneticPr fontId="11" type="noConversion"/>
  <printOptions horizontalCentered="1"/>
  <pageMargins left="0.51181102362204722" right="0.51181102362204722" top="0.78740157480314965" bottom="0.78740157480314965" header="0.51181102362204722" footer="0.51181102362204722"/>
  <pageSetup paperSize="9" scale="71" firstPageNumber="0" fitToHeight="0" orientation="portrait" horizontalDpi="300" verticalDpi="300" r:id="rId1"/>
</worksheet>
</file>

<file path=xl/worksheets/sheet6.xml><?xml version="1.0" encoding="utf-8"?>
<worksheet xmlns="http://schemas.openxmlformats.org/spreadsheetml/2006/main" xmlns:r="http://schemas.openxmlformats.org/officeDocument/2006/relationships">
  <sheetPr>
    <pageSetUpPr fitToPage="1"/>
  </sheetPr>
  <dimension ref="A1:F107"/>
  <sheetViews>
    <sheetView showGridLines="0" view="pageBreakPreview" zoomScaleNormal="100" zoomScaleSheetLayoutView="100" workbookViewId="0">
      <selection activeCell="B107" sqref="B107"/>
    </sheetView>
  </sheetViews>
  <sheetFormatPr defaultRowHeight="12.75"/>
  <cols>
    <col min="1" max="1" width="24.25" style="195" customWidth="1"/>
    <col min="2" max="3" width="18.125" style="195" customWidth="1"/>
    <col min="4" max="4" width="0.875" style="195" customWidth="1"/>
    <col min="5" max="6" width="18.125" style="195" customWidth="1"/>
    <col min="7" max="16384" width="9" style="195"/>
  </cols>
  <sheetData>
    <row r="1" spans="1:6" s="188" customFormat="1" ht="21.95" customHeight="1">
      <c r="A1" s="186" t="str">
        <f ca="1">'Orçamento Sintético'!A1</f>
        <v>P. Execução:</v>
      </c>
      <c r="B1" s="241" t="str">
        <f ca="1">'Orçamento Sintético'!D1</f>
        <v>Objeto: Remanescente da reforma de acessibilidade no edifício das Promotorias de Justiça de Samambaia</v>
      </c>
      <c r="C1" s="242"/>
      <c r="D1" s="242"/>
      <c r="E1" s="243"/>
      <c r="F1" s="187" t="str">
        <f ca="1">'Orçamento Sintético'!C1</f>
        <v>Licitação:</v>
      </c>
    </row>
    <row r="2" spans="1:6" s="188" customFormat="1">
      <c r="A2" s="189" t="str">
        <f ca="1">'Orçamento Sintético'!A2</f>
        <v>A</v>
      </c>
      <c r="B2" s="244" t="str">
        <f ca="1">'Orçamento Sintético'!D2</f>
        <v>Local: Quadra 302, conjunto 1, Samambaia Sul, PJ de Samambaia, Brasília-DF</v>
      </c>
      <c r="C2" s="245"/>
      <c r="D2" s="245"/>
      <c r="E2" s="246"/>
      <c r="F2" s="190" t="str">
        <f ca="1">'Orçamento Sintético'!C2</f>
        <v>B</v>
      </c>
    </row>
    <row r="3" spans="1:6" s="188" customFormat="1">
      <c r="A3" s="191" t="str">
        <f ca="1">'Orçamento Sintético'!A3</f>
        <v>P. Validade:</v>
      </c>
      <c r="B3" s="247" t="str">
        <f ca="1">'Orçamento Sintético'!C3</f>
        <v>Razão Social:</v>
      </c>
      <c r="C3" s="236"/>
      <c r="D3" s="236"/>
      <c r="E3" s="237"/>
      <c r="F3" s="192" t="str">
        <f ca="1">'Orçamento Sintético'!E1</f>
        <v>Data:</v>
      </c>
    </row>
    <row r="4" spans="1:6" s="188" customFormat="1">
      <c r="A4" s="189" t="str">
        <f ca="1">'Orçamento Sintético'!A4</f>
        <v>C</v>
      </c>
      <c r="B4" s="238" t="str">
        <f ca="1">'Orçamento Sintético'!C4</f>
        <v>D</v>
      </c>
      <c r="C4" s="239"/>
      <c r="D4" s="239"/>
      <c r="E4" s="240"/>
      <c r="F4" s="193">
        <f ca="1">'Orçamento Sintético'!E2</f>
        <v>1</v>
      </c>
    </row>
    <row r="5" spans="1:6" s="188" customFormat="1">
      <c r="A5" s="186" t="str">
        <f ca="1">'Orçamento Sintético'!A5</f>
        <v>P. Garantia:</v>
      </c>
      <c r="B5" s="235" t="str">
        <f ca="1">'Orçamento Sintético'!C5</f>
        <v>CNPJ:</v>
      </c>
      <c r="C5" s="236"/>
      <c r="D5" s="236"/>
      <c r="E5" s="237"/>
      <c r="F5" s="187" t="str">
        <f ca="1">'Orçamento Sintético'!E3</f>
        <v>Telefone:</v>
      </c>
    </row>
    <row r="6" spans="1:6" s="188" customFormat="1">
      <c r="A6" s="189" t="str">
        <f ca="1">'Orçamento Sintético'!A6</f>
        <v>F</v>
      </c>
      <c r="B6" s="238" t="str">
        <f ca="1">'Orçamento Sintético'!C6</f>
        <v>G</v>
      </c>
      <c r="C6" s="239"/>
      <c r="D6" s="239"/>
      <c r="E6" s="240"/>
      <c r="F6" s="193" t="str">
        <f ca="1">'Orçamento Sintético'!E4</f>
        <v>E</v>
      </c>
    </row>
    <row r="7" spans="1:6" s="188" customFormat="1" ht="13.5">
      <c r="A7" s="248" t="s">
        <v>335</v>
      </c>
      <c r="B7" s="249"/>
      <c r="C7" s="249"/>
      <c r="D7" s="249"/>
      <c r="E7" s="249"/>
      <c r="F7" s="249"/>
    </row>
    <row r="8" spans="1:6" ht="15">
      <c r="A8" s="250" t="s">
        <v>550</v>
      </c>
      <c r="B8" s="251" t="s">
        <v>336</v>
      </c>
      <c r="C8" s="251"/>
      <c r="D8" s="194"/>
      <c r="E8" s="251" t="s">
        <v>337</v>
      </c>
      <c r="F8" s="251"/>
    </row>
    <row r="9" spans="1:6">
      <c r="A9" s="250"/>
      <c r="B9" s="196" t="s">
        <v>338</v>
      </c>
      <c r="C9" s="196" t="s">
        <v>339</v>
      </c>
      <c r="D9" s="197"/>
      <c r="E9" s="196" t="s">
        <v>338</v>
      </c>
      <c r="F9" s="196" t="s">
        <v>339</v>
      </c>
    </row>
    <row r="10" spans="1:6">
      <c r="A10" s="217" t="s">
        <v>349</v>
      </c>
      <c r="B10" s="218" t="s">
        <v>340</v>
      </c>
      <c r="C10" s="218" t="s">
        <v>341</v>
      </c>
      <c r="D10" s="199"/>
      <c r="E10" s="198"/>
      <c r="F10" s="200"/>
    </row>
    <row r="11" spans="1:6">
      <c r="A11" s="217" t="s">
        <v>350</v>
      </c>
      <c r="B11" s="218" t="s">
        <v>351</v>
      </c>
      <c r="C11" s="218" t="s">
        <v>352</v>
      </c>
      <c r="D11" s="199"/>
      <c r="E11" s="198"/>
      <c r="F11" s="200"/>
    </row>
    <row r="12" spans="1:6">
      <c r="A12" s="217" t="s">
        <v>353</v>
      </c>
      <c r="B12" s="218" t="s">
        <v>351</v>
      </c>
      <c r="C12" s="218" t="s">
        <v>354</v>
      </c>
      <c r="D12" s="199"/>
      <c r="E12" s="198"/>
      <c r="F12" s="200"/>
    </row>
    <row r="13" spans="1:6">
      <c r="A13" s="217" t="s">
        <v>355</v>
      </c>
      <c r="B13" s="218" t="s">
        <v>356</v>
      </c>
      <c r="C13" s="218" t="s">
        <v>357</v>
      </c>
      <c r="D13" s="199"/>
      <c r="E13" s="198"/>
      <c r="F13" s="200"/>
    </row>
    <row r="14" spans="1:6">
      <c r="A14" s="217" t="s">
        <v>358</v>
      </c>
      <c r="B14" s="218" t="s">
        <v>359</v>
      </c>
      <c r="C14" s="218" t="s">
        <v>360</v>
      </c>
      <c r="D14" s="199"/>
      <c r="E14" s="198"/>
      <c r="F14" s="200"/>
    </row>
    <row r="15" spans="1:6">
      <c r="A15" s="217" t="s">
        <v>528</v>
      </c>
      <c r="B15" s="218" t="s">
        <v>340</v>
      </c>
      <c r="C15" s="218" t="s">
        <v>361</v>
      </c>
      <c r="D15" s="201"/>
      <c r="E15" s="198"/>
      <c r="F15" s="200"/>
    </row>
    <row r="16" spans="1:6">
      <c r="A16" s="217" t="s">
        <v>342</v>
      </c>
      <c r="B16" s="218" t="s">
        <v>362</v>
      </c>
      <c r="C16" s="218" t="s">
        <v>363</v>
      </c>
      <c r="D16" s="201"/>
      <c r="E16" s="198"/>
      <c r="F16" s="200"/>
    </row>
    <row r="17" spans="1:6" ht="22.5">
      <c r="A17" s="217" t="s">
        <v>344</v>
      </c>
      <c r="B17" s="218" t="s">
        <v>364</v>
      </c>
      <c r="C17" s="218" t="s">
        <v>365</v>
      </c>
      <c r="D17" s="201"/>
      <c r="E17" s="198"/>
      <c r="F17" s="200"/>
    </row>
    <row r="18" spans="1:6">
      <c r="A18" s="217" t="s">
        <v>366</v>
      </c>
      <c r="B18" s="218" t="s">
        <v>367</v>
      </c>
      <c r="C18" s="218" t="s">
        <v>368</v>
      </c>
      <c r="D18" s="201"/>
      <c r="E18" s="198"/>
      <c r="F18" s="200"/>
    </row>
    <row r="19" spans="1:6" ht="13.5" customHeight="1">
      <c r="A19" s="217" t="s">
        <v>369</v>
      </c>
      <c r="B19" s="218" t="s">
        <v>367</v>
      </c>
      <c r="C19" s="218" t="s">
        <v>368</v>
      </c>
      <c r="E19" s="198"/>
      <c r="F19" s="200"/>
    </row>
    <row r="20" spans="1:6">
      <c r="A20" s="217" t="s">
        <v>342</v>
      </c>
      <c r="B20" s="218" t="s">
        <v>370</v>
      </c>
      <c r="C20" s="218" t="s">
        <v>371</v>
      </c>
      <c r="E20" s="198"/>
      <c r="F20" s="200"/>
    </row>
    <row r="21" spans="1:6">
      <c r="A21" s="217" t="s">
        <v>344</v>
      </c>
      <c r="B21" s="218" t="s">
        <v>364</v>
      </c>
      <c r="C21" s="218" t="s">
        <v>341</v>
      </c>
      <c r="E21" s="198"/>
      <c r="F21" s="200"/>
    </row>
    <row r="22" spans="1:6">
      <c r="A22" s="217" t="s">
        <v>372</v>
      </c>
      <c r="B22" s="218" t="s">
        <v>347</v>
      </c>
      <c r="C22" s="218" t="s">
        <v>373</v>
      </c>
      <c r="E22" s="198"/>
      <c r="F22" s="200"/>
    </row>
    <row r="23" spans="1:6">
      <c r="A23" s="217" t="s">
        <v>342</v>
      </c>
      <c r="B23" s="218" t="s">
        <v>370</v>
      </c>
      <c r="C23" s="218" t="s">
        <v>371</v>
      </c>
      <c r="D23" s="202"/>
      <c r="E23" s="198"/>
      <c r="F23" s="200"/>
    </row>
    <row r="24" spans="1:6">
      <c r="A24" s="217" t="s">
        <v>344</v>
      </c>
      <c r="B24" s="218" t="s">
        <v>364</v>
      </c>
      <c r="C24" s="218" t="s">
        <v>375</v>
      </c>
      <c r="D24" s="202"/>
      <c r="E24" s="198"/>
      <c r="F24" s="200"/>
    </row>
    <row r="25" spans="1:6">
      <c r="A25" s="217" t="s">
        <v>376</v>
      </c>
      <c r="B25" s="218" t="s">
        <v>340</v>
      </c>
      <c r="C25" s="218" t="s">
        <v>343</v>
      </c>
      <c r="D25" s="202"/>
      <c r="E25" s="198"/>
      <c r="F25" s="200"/>
    </row>
    <row r="26" spans="1:6">
      <c r="A26" s="217" t="s">
        <v>377</v>
      </c>
      <c r="B26" s="218" t="s">
        <v>378</v>
      </c>
      <c r="C26" s="218" t="s">
        <v>379</v>
      </c>
      <c r="E26" s="198"/>
      <c r="F26" s="200"/>
    </row>
    <row r="27" spans="1:6" ht="22.5">
      <c r="A27" s="217" t="s">
        <v>380</v>
      </c>
      <c r="B27" s="218" t="s">
        <v>378</v>
      </c>
      <c r="C27" s="218" t="s">
        <v>381</v>
      </c>
      <c r="E27" s="198"/>
      <c r="F27" s="200"/>
    </row>
    <row r="28" spans="1:6">
      <c r="A28" s="217" t="s">
        <v>382</v>
      </c>
      <c r="B28" s="218" t="s">
        <v>378</v>
      </c>
      <c r="C28" s="218" t="s">
        <v>383</v>
      </c>
      <c r="E28" s="198"/>
      <c r="F28" s="200"/>
    </row>
    <row r="29" spans="1:6" ht="22.5">
      <c r="A29" s="217" t="s">
        <v>384</v>
      </c>
      <c r="B29" s="218" t="s">
        <v>378</v>
      </c>
      <c r="C29" s="218" t="s">
        <v>385</v>
      </c>
      <c r="E29" s="198"/>
      <c r="F29" s="198"/>
    </row>
    <row r="30" spans="1:6">
      <c r="A30" s="217" t="s">
        <v>386</v>
      </c>
      <c r="B30" s="218" t="s">
        <v>387</v>
      </c>
      <c r="C30" s="218" t="s">
        <v>388</v>
      </c>
      <c r="E30" s="198"/>
      <c r="F30" s="198"/>
    </row>
    <row r="31" spans="1:6">
      <c r="A31" s="217" t="s">
        <v>389</v>
      </c>
      <c r="B31" s="218" t="s">
        <v>390</v>
      </c>
      <c r="C31" s="218" t="s">
        <v>391</v>
      </c>
      <c r="E31" s="198"/>
      <c r="F31" s="200"/>
    </row>
    <row r="32" spans="1:6" ht="22.5">
      <c r="A32" s="217" t="s">
        <v>392</v>
      </c>
      <c r="B32" s="218" t="s">
        <v>378</v>
      </c>
      <c r="C32" s="218" t="s">
        <v>393</v>
      </c>
      <c r="E32" s="198"/>
      <c r="F32" s="200"/>
    </row>
    <row r="33" spans="1:6" ht="22.5">
      <c r="A33" s="217" t="s">
        <v>394</v>
      </c>
      <c r="B33" s="218" t="s">
        <v>395</v>
      </c>
      <c r="C33" s="218" t="s">
        <v>396</v>
      </c>
      <c r="E33" s="198"/>
      <c r="F33" s="200"/>
    </row>
    <row r="34" spans="1:6">
      <c r="A34" s="217" t="s">
        <v>397</v>
      </c>
      <c r="B34" s="218" t="s">
        <v>387</v>
      </c>
      <c r="C34" s="218" t="s">
        <v>398</v>
      </c>
      <c r="E34" s="198"/>
      <c r="F34" s="200"/>
    </row>
    <row r="35" spans="1:6">
      <c r="A35" s="217" t="s">
        <v>399</v>
      </c>
      <c r="B35" s="218" t="s">
        <v>378</v>
      </c>
      <c r="C35" s="218" t="s">
        <v>400</v>
      </c>
      <c r="E35" s="198"/>
      <c r="F35" s="200"/>
    </row>
    <row r="36" spans="1:6">
      <c r="A36" s="217" t="s">
        <v>401</v>
      </c>
      <c r="B36" s="218" t="s">
        <v>378</v>
      </c>
      <c r="C36" s="218" t="s">
        <v>402</v>
      </c>
      <c r="E36" s="198"/>
      <c r="F36" s="200"/>
    </row>
    <row r="37" spans="1:6" ht="22.5">
      <c r="A37" s="217" t="s">
        <v>403</v>
      </c>
      <c r="B37" s="218" t="s">
        <v>378</v>
      </c>
      <c r="C37" s="218" t="s">
        <v>404</v>
      </c>
      <c r="E37" s="198"/>
      <c r="F37" s="200"/>
    </row>
    <row r="38" spans="1:6">
      <c r="A38" s="217" t="s">
        <v>405</v>
      </c>
      <c r="B38" s="218" t="s">
        <v>378</v>
      </c>
      <c r="C38" s="218" t="s">
        <v>406</v>
      </c>
      <c r="E38" s="198"/>
      <c r="F38" s="200"/>
    </row>
    <row r="39" spans="1:6">
      <c r="A39" s="217" t="s">
        <v>407</v>
      </c>
      <c r="B39" s="218" t="s">
        <v>378</v>
      </c>
      <c r="C39" s="218" t="s">
        <v>408</v>
      </c>
      <c r="E39" s="198"/>
      <c r="F39" s="200"/>
    </row>
    <row r="40" spans="1:6">
      <c r="A40" s="217" t="s">
        <v>409</v>
      </c>
      <c r="B40" s="218" t="s">
        <v>378</v>
      </c>
      <c r="C40" s="218" t="s">
        <v>410</v>
      </c>
      <c r="E40" s="198"/>
      <c r="F40" s="200"/>
    </row>
    <row r="41" spans="1:6">
      <c r="A41" s="217" t="s">
        <v>411</v>
      </c>
      <c r="B41" s="218" t="s">
        <v>378</v>
      </c>
      <c r="C41" s="218" t="s">
        <v>412</v>
      </c>
      <c r="E41" s="198"/>
      <c r="F41" s="200"/>
    </row>
    <row r="42" spans="1:6" ht="33.75">
      <c r="A42" s="217" t="s">
        <v>413</v>
      </c>
      <c r="B42" s="218" t="s">
        <v>378</v>
      </c>
      <c r="C42" s="218" t="s">
        <v>414</v>
      </c>
      <c r="E42" s="198"/>
      <c r="F42" s="200"/>
    </row>
    <row r="43" spans="1:6">
      <c r="A43" s="217" t="s">
        <v>415</v>
      </c>
      <c r="B43" s="218" t="s">
        <v>378</v>
      </c>
      <c r="C43" s="218" t="s">
        <v>416</v>
      </c>
      <c r="E43" s="198"/>
      <c r="F43" s="200"/>
    </row>
    <row r="44" spans="1:6">
      <c r="A44" s="217" t="s">
        <v>417</v>
      </c>
      <c r="B44" s="218" t="s">
        <v>378</v>
      </c>
      <c r="C44" s="218" t="s">
        <v>418</v>
      </c>
      <c r="E44" s="198"/>
      <c r="F44" s="198"/>
    </row>
    <row r="45" spans="1:6">
      <c r="A45" s="217" t="s">
        <v>419</v>
      </c>
      <c r="B45" s="218" t="s">
        <v>387</v>
      </c>
      <c r="C45" s="218" t="s">
        <v>398</v>
      </c>
      <c r="E45" s="198"/>
      <c r="F45" s="198"/>
    </row>
    <row r="46" spans="1:6">
      <c r="A46" s="217" t="s">
        <v>420</v>
      </c>
      <c r="B46" s="218" t="s">
        <v>378</v>
      </c>
      <c r="C46" s="218">
        <v>4509202</v>
      </c>
      <c r="E46" s="198"/>
      <c r="F46" s="200"/>
    </row>
    <row r="47" spans="1:6" ht="22.5">
      <c r="A47" s="217" t="s">
        <v>421</v>
      </c>
      <c r="B47" s="218" t="s">
        <v>378</v>
      </c>
      <c r="C47" s="218" t="s">
        <v>422</v>
      </c>
      <c r="E47" s="198"/>
      <c r="F47" s="200"/>
    </row>
    <row r="48" spans="1:6">
      <c r="A48" s="217" t="s">
        <v>423</v>
      </c>
      <c r="B48" s="218" t="s">
        <v>378</v>
      </c>
      <c r="C48" s="218">
        <v>4509502</v>
      </c>
      <c r="E48" s="198"/>
      <c r="F48" s="200"/>
    </row>
    <row r="49" spans="1:6" ht="22.5">
      <c r="A49" s="217" t="s">
        <v>424</v>
      </c>
      <c r="B49" s="218" t="s">
        <v>378</v>
      </c>
      <c r="C49" s="218" t="s">
        <v>425</v>
      </c>
      <c r="E49" s="198"/>
      <c r="F49" s="200"/>
    </row>
    <row r="50" spans="1:6" ht="22.5">
      <c r="A50" s="217" t="s">
        <v>426</v>
      </c>
      <c r="B50" s="218" t="s">
        <v>378</v>
      </c>
      <c r="C50" s="218">
        <v>4416202</v>
      </c>
      <c r="E50" s="198"/>
      <c r="F50" s="200"/>
    </row>
    <row r="51" spans="1:6" ht="22.5">
      <c r="A51" s="217" t="s">
        <v>427</v>
      </c>
      <c r="B51" s="218" t="s">
        <v>378</v>
      </c>
      <c r="C51" s="218" t="s">
        <v>422</v>
      </c>
      <c r="E51" s="198"/>
      <c r="F51" s="200"/>
    </row>
    <row r="52" spans="1:6" ht="22.5">
      <c r="A52" s="217" t="s">
        <v>428</v>
      </c>
      <c r="B52" s="218" t="s">
        <v>378</v>
      </c>
      <c r="C52" s="218" t="s">
        <v>429</v>
      </c>
      <c r="E52" s="198"/>
      <c r="F52" s="200"/>
    </row>
    <row r="53" spans="1:6">
      <c r="A53" s="217" t="s">
        <v>430</v>
      </c>
      <c r="B53" s="218" t="s">
        <v>431</v>
      </c>
      <c r="C53" s="218">
        <v>94535103</v>
      </c>
      <c r="E53" s="198"/>
      <c r="F53" s="200"/>
    </row>
    <row r="54" spans="1:6">
      <c r="A54" s="217" t="s">
        <v>432</v>
      </c>
      <c r="B54" s="218" t="s">
        <v>431</v>
      </c>
      <c r="C54" s="218">
        <v>94535002</v>
      </c>
      <c r="E54" s="198"/>
      <c r="F54" s="200"/>
    </row>
    <row r="55" spans="1:6">
      <c r="A55" s="217" t="s">
        <v>433</v>
      </c>
      <c r="B55" s="218" t="s">
        <v>431</v>
      </c>
      <c r="C55" s="218" t="s">
        <v>434</v>
      </c>
      <c r="E55" s="198"/>
      <c r="F55" s="200"/>
    </row>
    <row r="56" spans="1:6">
      <c r="A56" s="217" t="s">
        <v>435</v>
      </c>
      <c r="B56" s="218" t="s">
        <v>436</v>
      </c>
      <c r="C56" s="218" t="s">
        <v>437</v>
      </c>
      <c r="E56" s="198"/>
      <c r="F56" s="200"/>
    </row>
    <row r="57" spans="1:6">
      <c r="A57" s="217" t="s">
        <v>438</v>
      </c>
      <c r="B57" s="218" t="s">
        <v>439</v>
      </c>
      <c r="C57" s="218" t="s">
        <v>440</v>
      </c>
      <c r="E57" s="198"/>
      <c r="F57" s="200"/>
    </row>
    <row r="58" spans="1:6">
      <c r="A58" s="217" t="s">
        <v>441</v>
      </c>
      <c r="B58" s="218" t="s">
        <v>439</v>
      </c>
      <c r="C58" s="218" t="s">
        <v>440</v>
      </c>
      <c r="E58" s="198"/>
      <c r="F58" s="200"/>
    </row>
    <row r="59" spans="1:6">
      <c r="A59" s="217" t="s">
        <v>442</v>
      </c>
      <c r="B59" s="218" t="s">
        <v>378</v>
      </c>
      <c r="C59" s="218" t="s">
        <v>443</v>
      </c>
      <c r="E59" s="198"/>
      <c r="F59" s="198"/>
    </row>
    <row r="60" spans="1:6">
      <c r="A60" s="217" t="s">
        <v>444</v>
      </c>
      <c r="B60" s="218" t="s">
        <v>445</v>
      </c>
      <c r="C60" s="218" t="s">
        <v>341</v>
      </c>
      <c r="E60" s="198"/>
      <c r="F60" s="198"/>
    </row>
    <row r="61" spans="1:6">
      <c r="A61" s="217" t="s">
        <v>446</v>
      </c>
      <c r="B61" s="218" t="s">
        <v>447</v>
      </c>
      <c r="C61" s="218" t="s">
        <v>341</v>
      </c>
      <c r="E61" s="198"/>
      <c r="F61" s="200"/>
    </row>
    <row r="62" spans="1:6">
      <c r="A62" s="217" t="s">
        <v>448</v>
      </c>
      <c r="B62" s="218" t="s">
        <v>447</v>
      </c>
      <c r="C62" s="218" t="s">
        <v>341</v>
      </c>
      <c r="E62" s="198"/>
      <c r="F62" s="200"/>
    </row>
    <row r="63" spans="1:6">
      <c r="A63" s="217" t="s">
        <v>449</v>
      </c>
      <c r="B63" s="218" t="s">
        <v>447</v>
      </c>
      <c r="C63" s="218" t="s">
        <v>341</v>
      </c>
      <c r="E63" s="198"/>
      <c r="F63" s="200"/>
    </row>
    <row r="64" spans="1:6">
      <c r="A64" s="217" t="s">
        <v>450</v>
      </c>
      <c r="B64" s="218" t="s">
        <v>447</v>
      </c>
      <c r="C64" s="218" t="s">
        <v>341</v>
      </c>
      <c r="E64" s="198"/>
      <c r="F64" s="200"/>
    </row>
    <row r="65" spans="1:6">
      <c r="A65" s="217" t="s">
        <v>451</v>
      </c>
      <c r="B65" s="218" t="s">
        <v>447</v>
      </c>
      <c r="C65" s="218" t="s">
        <v>341</v>
      </c>
      <c r="E65" s="198"/>
      <c r="F65" s="200"/>
    </row>
    <row r="66" spans="1:6">
      <c r="A66" s="217" t="s">
        <v>452</v>
      </c>
      <c r="B66" s="218" t="s">
        <v>453</v>
      </c>
      <c r="C66" s="218" t="s">
        <v>454</v>
      </c>
      <c r="E66" s="198"/>
      <c r="F66" s="200"/>
    </row>
    <row r="67" spans="1:6">
      <c r="A67" s="217" t="s">
        <v>455</v>
      </c>
      <c r="B67" s="218" t="s">
        <v>447</v>
      </c>
      <c r="C67" s="218" t="s">
        <v>341</v>
      </c>
      <c r="E67" s="198"/>
      <c r="F67" s="200"/>
    </row>
    <row r="68" spans="1:6">
      <c r="A68" s="217" t="s">
        <v>529</v>
      </c>
      <c r="B68" s="218" t="s">
        <v>347</v>
      </c>
      <c r="C68" s="218" t="s">
        <v>530</v>
      </c>
      <c r="E68" s="198"/>
      <c r="F68" s="200"/>
    </row>
    <row r="69" spans="1:6">
      <c r="A69" s="217" t="s">
        <v>456</v>
      </c>
      <c r="B69" s="218" t="s">
        <v>445</v>
      </c>
      <c r="C69" s="218" t="s">
        <v>341</v>
      </c>
      <c r="E69" s="198"/>
      <c r="F69" s="200"/>
    </row>
    <row r="70" spans="1:6">
      <c r="A70" s="217" t="s">
        <v>531</v>
      </c>
      <c r="B70" s="218" t="s">
        <v>378</v>
      </c>
      <c r="C70" s="218" t="s">
        <v>457</v>
      </c>
      <c r="E70" s="198"/>
      <c r="F70" s="200"/>
    </row>
    <row r="71" spans="1:6">
      <c r="A71" s="217" t="s">
        <v>461</v>
      </c>
      <c r="B71" s="218" t="s">
        <v>378</v>
      </c>
      <c r="C71" s="218" t="s">
        <v>458</v>
      </c>
      <c r="E71" s="198"/>
      <c r="F71" s="200"/>
    </row>
    <row r="72" spans="1:6" ht="22.5">
      <c r="A72" s="217" t="s">
        <v>459</v>
      </c>
      <c r="B72" s="218" t="s">
        <v>431</v>
      </c>
      <c r="C72" s="218" t="s">
        <v>460</v>
      </c>
      <c r="E72" s="198"/>
      <c r="F72" s="198"/>
    </row>
    <row r="73" spans="1:6">
      <c r="A73" s="217" t="s">
        <v>461</v>
      </c>
      <c r="B73" s="218" t="s">
        <v>431</v>
      </c>
      <c r="C73" s="218" t="s">
        <v>341</v>
      </c>
      <c r="E73" s="198"/>
      <c r="F73" s="198"/>
    </row>
    <row r="74" spans="1:6">
      <c r="A74" s="217" t="s">
        <v>462</v>
      </c>
      <c r="B74" s="218" t="s">
        <v>431</v>
      </c>
      <c r="C74" s="218">
        <v>94525000</v>
      </c>
      <c r="E74" s="198"/>
      <c r="F74" s="200"/>
    </row>
    <row r="75" spans="1:6">
      <c r="A75" s="217" t="s">
        <v>463</v>
      </c>
      <c r="B75" s="218" t="s">
        <v>378</v>
      </c>
      <c r="C75" s="218" t="s">
        <v>464</v>
      </c>
      <c r="E75" s="198"/>
      <c r="F75" s="200"/>
    </row>
    <row r="76" spans="1:6">
      <c r="A76" s="217" t="s">
        <v>465</v>
      </c>
      <c r="B76" s="218" t="s">
        <v>378</v>
      </c>
      <c r="C76" s="218" t="s">
        <v>466</v>
      </c>
      <c r="E76" s="198"/>
      <c r="F76" s="200"/>
    </row>
    <row r="77" spans="1:6">
      <c r="A77" s="217" t="s">
        <v>374</v>
      </c>
      <c r="B77" s="218" t="s">
        <v>347</v>
      </c>
      <c r="C77" s="218" t="s">
        <v>532</v>
      </c>
      <c r="E77" s="198"/>
      <c r="F77" s="200"/>
    </row>
    <row r="78" spans="1:6">
      <c r="A78" s="217" t="s">
        <v>533</v>
      </c>
      <c r="B78" s="218" t="s">
        <v>534</v>
      </c>
      <c r="C78" s="218" t="s">
        <v>535</v>
      </c>
      <c r="E78" s="198"/>
      <c r="F78" s="200"/>
    </row>
    <row r="79" spans="1:6">
      <c r="A79" s="217" t="s">
        <v>536</v>
      </c>
      <c r="B79" s="218" t="s">
        <v>534</v>
      </c>
      <c r="C79" s="218" t="s">
        <v>537</v>
      </c>
      <c r="E79" s="198"/>
      <c r="F79" s="200"/>
    </row>
    <row r="80" spans="1:6">
      <c r="A80" s="217" t="s">
        <v>538</v>
      </c>
      <c r="B80" s="218" t="s">
        <v>539</v>
      </c>
      <c r="C80" s="218" t="s">
        <v>540</v>
      </c>
      <c r="E80" s="198"/>
      <c r="F80" s="200"/>
    </row>
    <row r="81" spans="1:6" ht="33.75">
      <c r="A81" s="217" t="s">
        <v>467</v>
      </c>
      <c r="B81" s="218" t="s">
        <v>439</v>
      </c>
      <c r="C81" s="218" t="s">
        <v>440</v>
      </c>
      <c r="E81" s="198"/>
      <c r="F81" s="200"/>
    </row>
    <row r="82" spans="1:6" ht="22.5">
      <c r="A82" s="217" t="s">
        <v>468</v>
      </c>
      <c r="B82" s="218" t="s">
        <v>346</v>
      </c>
      <c r="C82" s="218" t="s">
        <v>469</v>
      </c>
      <c r="E82" s="198"/>
      <c r="F82" s="200"/>
    </row>
    <row r="83" spans="1:6">
      <c r="A83" s="217" t="s">
        <v>470</v>
      </c>
      <c r="B83" s="218" t="s">
        <v>471</v>
      </c>
      <c r="C83" s="218" t="s">
        <v>472</v>
      </c>
      <c r="E83" s="198"/>
      <c r="F83" s="200"/>
    </row>
    <row r="84" spans="1:6">
      <c r="A84" s="217" t="s">
        <v>473</v>
      </c>
      <c r="B84" s="218" t="s">
        <v>474</v>
      </c>
      <c r="C84" s="218" t="s">
        <v>475</v>
      </c>
      <c r="E84" s="198"/>
      <c r="F84" s="200"/>
    </row>
    <row r="85" spans="1:6">
      <c r="A85" s="217" t="s">
        <v>476</v>
      </c>
      <c r="B85" s="218" t="s">
        <v>477</v>
      </c>
      <c r="C85" s="218">
        <v>1763021</v>
      </c>
      <c r="E85" s="198"/>
      <c r="F85" s="200"/>
    </row>
    <row r="86" spans="1:6">
      <c r="A86" s="217" t="s">
        <v>478</v>
      </c>
      <c r="B86" s="218" t="s">
        <v>479</v>
      </c>
      <c r="C86" s="218" t="s">
        <v>480</v>
      </c>
      <c r="E86" s="198"/>
      <c r="F86" s="200"/>
    </row>
    <row r="87" spans="1:6">
      <c r="A87" s="217" t="s">
        <v>481</v>
      </c>
      <c r="B87" s="218" t="s">
        <v>482</v>
      </c>
      <c r="C87" s="218" t="s">
        <v>483</v>
      </c>
      <c r="E87" s="198"/>
      <c r="F87" s="200"/>
    </row>
    <row r="88" spans="1:6">
      <c r="A88" s="217" t="s">
        <v>484</v>
      </c>
      <c r="B88" s="218" t="s">
        <v>482</v>
      </c>
      <c r="C88" s="218" t="s">
        <v>485</v>
      </c>
      <c r="E88" s="198"/>
      <c r="F88" s="200"/>
    </row>
    <row r="89" spans="1:6">
      <c r="A89" s="217" t="s">
        <v>486</v>
      </c>
      <c r="B89" s="218" t="s">
        <v>482</v>
      </c>
      <c r="C89" s="218" t="s">
        <v>487</v>
      </c>
      <c r="E89" s="198"/>
      <c r="F89" s="200"/>
    </row>
    <row r="90" spans="1:6">
      <c r="A90" s="217" t="s">
        <v>488</v>
      </c>
      <c r="B90" s="218" t="s">
        <v>482</v>
      </c>
      <c r="C90" s="218" t="s">
        <v>489</v>
      </c>
      <c r="E90" s="198"/>
      <c r="F90" s="200"/>
    </row>
    <row r="91" spans="1:6">
      <c r="A91" s="217" t="s">
        <v>490</v>
      </c>
      <c r="B91" s="218" t="s">
        <v>482</v>
      </c>
      <c r="C91" s="218" t="s">
        <v>491</v>
      </c>
      <c r="E91" s="198"/>
      <c r="F91" s="200"/>
    </row>
    <row r="92" spans="1:6">
      <c r="A92" s="217" t="s">
        <v>492</v>
      </c>
      <c r="B92" s="218" t="s">
        <v>482</v>
      </c>
      <c r="C92" s="218" t="s">
        <v>493</v>
      </c>
      <c r="E92" s="198"/>
      <c r="F92" s="200"/>
    </row>
    <row r="93" spans="1:6" ht="22.5">
      <c r="A93" s="217" t="s">
        <v>494</v>
      </c>
      <c r="B93" s="218" t="s">
        <v>495</v>
      </c>
      <c r="C93" s="218" t="s">
        <v>341</v>
      </c>
      <c r="E93" s="198"/>
      <c r="F93" s="200"/>
    </row>
    <row r="94" spans="1:6">
      <c r="A94" s="217" t="s">
        <v>496</v>
      </c>
      <c r="B94" s="218" t="s">
        <v>497</v>
      </c>
      <c r="C94" s="218" t="s">
        <v>498</v>
      </c>
      <c r="E94" s="198"/>
      <c r="F94" s="200"/>
    </row>
    <row r="95" spans="1:6">
      <c r="A95" s="217" t="s">
        <v>499</v>
      </c>
      <c r="B95" s="218" t="s">
        <v>497</v>
      </c>
      <c r="C95" s="218" t="s">
        <v>341</v>
      </c>
      <c r="E95" s="198"/>
      <c r="F95" s="198"/>
    </row>
    <row r="96" spans="1:6">
      <c r="A96" s="217" t="s">
        <v>500</v>
      </c>
      <c r="B96" s="218" t="s">
        <v>474</v>
      </c>
      <c r="C96" s="218" t="s">
        <v>501</v>
      </c>
      <c r="E96" s="198"/>
      <c r="F96" s="198"/>
    </row>
    <row r="97" spans="1:6" ht="157.5">
      <c r="A97" s="217" t="s">
        <v>502</v>
      </c>
      <c r="B97" s="218" t="s">
        <v>503</v>
      </c>
      <c r="C97" s="218" t="s">
        <v>504</v>
      </c>
      <c r="E97" s="198"/>
      <c r="F97" s="200"/>
    </row>
    <row r="98" spans="1:6" ht="157.5">
      <c r="A98" s="217" t="s">
        <v>505</v>
      </c>
      <c r="B98" s="218" t="s">
        <v>503</v>
      </c>
      <c r="C98" s="218" t="s">
        <v>506</v>
      </c>
      <c r="E98" s="198"/>
      <c r="F98" s="200"/>
    </row>
    <row r="99" spans="1:6" ht="56.25">
      <c r="A99" s="217" t="s">
        <v>507</v>
      </c>
      <c r="B99" s="218" t="s">
        <v>508</v>
      </c>
      <c r="C99" s="218" t="s">
        <v>509</v>
      </c>
      <c r="E99" s="198"/>
      <c r="F99" s="200"/>
    </row>
    <row r="100" spans="1:6" ht="56.25">
      <c r="A100" s="217" t="s">
        <v>510</v>
      </c>
      <c r="B100" s="218" t="s">
        <v>508</v>
      </c>
      <c r="C100" s="218" t="s">
        <v>511</v>
      </c>
      <c r="E100" s="198"/>
      <c r="F100" s="200"/>
    </row>
    <row r="101" spans="1:6" ht="33.75">
      <c r="A101" s="217" t="s">
        <v>512</v>
      </c>
      <c r="B101" s="218" t="s">
        <v>503</v>
      </c>
      <c r="C101" s="218" t="s">
        <v>513</v>
      </c>
      <c r="E101" s="198"/>
      <c r="F101" s="200"/>
    </row>
    <row r="102" spans="1:6" ht="258.75">
      <c r="A102" s="217" t="s">
        <v>514</v>
      </c>
      <c r="B102" s="218" t="s">
        <v>515</v>
      </c>
      <c r="C102" s="218" t="s">
        <v>516</v>
      </c>
      <c r="E102" s="198"/>
      <c r="F102" s="200"/>
    </row>
    <row r="103" spans="1:6" ht="56.25">
      <c r="A103" s="217" t="s">
        <v>517</v>
      </c>
      <c r="B103" s="218" t="s">
        <v>518</v>
      </c>
      <c r="C103" s="218" t="s">
        <v>519</v>
      </c>
      <c r="E103" s="198"/>
      <c r="F103" s="200"/>
    </row>
    <row r="104" spans="1:6" ht="22.5">
      <c r="A104" s="217" t="s">
        <v>520</v>
      </c>
      <c r="B104" s="218" t="s">
        <v>521</v>
      </c>
      <c r="C104" s="218" t="s">
        <v>341</v>
      </c>
      <c r="E104" s="198"/>
      <c r="F104" s="200"/>
    </row>
    <row r="105" spans="1:6" ht="22.5">
      <c r="A105" s="217" t="s">
        <v>522</v>
      </c>
      <c r="B105" s="218" t="s">
        <v>521</v>
      </c>
      <c r="C105" s="218" t="s">
        <v>523</v>
      </c>
      <c r="E105" s="198"/>
      <c r="F105" s="200"/>
    </row>
    <row r="106" spans="1:6" ht="135">
      <c r="A106" s="217" t="s">
        <v>524</v>
      </c>
      <c r="B106" s="218" t="s">
        <v>348</v>
      </c>
      <c r="C106" s="218" t="s">
        <v>525</v>
      </c>
      <c r="E106" s="198"/>
      <c r="F106" s="200"/>
    </row>
    <row r="107" spans="1:6" ht="45">
      <c r="A107" s="217" t="s">
        <v>526</v>
      </c>
      <c r="B107" s="218" t="s">
        <v>345</v>
      </c>
      <c r="C107" s="218" t="s">
        <v>527</v>
      </c>
      <c r="E107" s="198"/>
      <c r="F107" s="198"/>
    </row>
  </sheetData>
  <mergeCells count="10">
    <mergeCell ref="A7:F7"/>
    <mergeCell ref="A8:A9"/>
    <mergeCell ref="B8:C8"/>
    <mergeCell ref="E8:F8"/>
    <mergeCell ref="B5:E5"/>
    <mergeCell ref="B6:E6"/>
    <mergeCell ref="B1:E1"/>
    <mergeCell ref="B2:E2"/>
    <mergeCell ref="B3:E3"/>
    <mergeCell ref="B4:E4"/>
  </mergeCells>
  <phoneticPr fontId="11" type="noConversion"/>
  <printOptions horizontalCentered="1"/>
  <pageMargins left="0.59055118110236227" right="0.59055118110236227" top="0.59055118110236227" bottom="0.59055118110236227" header="0.19685039370078741" footer="0.19685039370078741"/>
  <pageSetup paperSize="9" scale="85" fitToHeight="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D23"/>
  <sheetViews>
    <sheetView showGridLines="0" showOutlineSymbols="0" zoomScaleNormal="100" workbookViewId="0">
      <selection activeCell="B10" sqref="B10:C10"/>
    </sheetView>
  </sheetViews>
  <sheetFormatPr defaultColWidth="8.625" defaultRowHeight="14.25"/>
  <cols>
    <col min="1" max="2" width="10.625" style="24" customWidth="1"/>
    <col min="3" max="3" width="59.25" style="24" customWidth="1"/>
    <col min="4" max="4" width="18.625" style="24" customWidth="1"/>
    <col min="5" max="16384" width="8.625" style="24"/>
  </cols>
  <sheetData>
    <row r="1" spans="1:4" ht="21.95" customHeight="1">
      <c r="A1" s="164" t="str">
        <f ca="1">'Orçamento Sintético'!$A$1:$A$2</f>
        <v>P. Execução:</v>
      </c>
      <c r="B1" s="183"/>
      <c r="C1" s="176" t="str">
        <f ca="1">'Orçamento Sintético'!D1</f>
        <v>Objeto: Remanescente da reforma de acessibilidade no edifício das Promotorias de Justiça de Samambaia</v>
      </c>
      <c r="D1" s="166" t="str">
        <f ca="1">'Orçamento Sintético'!C1</f>
        <v>Licitação:</v>
      </c>
    </row>
    <row r="2" spans="1:4" ht="15" customHeight="1">
      <c r="A2" s="226" t="str">
        <f ca="1">'Orçamento Sintético'!A2:B2</f>
        <v>A</v>
      </c>
      <c r="B2" s="226"/>
      <c r="C2" s="178" t="str">
        <f ca="1">'Orçamento Sintético'!D2</f>
        <v>Local: Quadra 302, conjunto 1, Samambaia Sul, PJ de Samambaia, Brasília-DF</v>
      </c>
      <c r="D2" s="169" t="str">
        <f ca="1">'Orçamento Sintético'!C2</f>
        <v>B</v>
      </c>
    </row>
    <row r="3" spans="1:4" ht="15" customHeight="1">
      <c r="A3" s="180" t="str">
        <f ca="1">'Orçamento Sintético'!A3:B3</f>
        <v>P. Validade:</v>
      </c>
      <c r="B3" s="183"/>
      <c r="C3" s="180" t="str">
        <f ca="1">'Orçamento Sintético'!C3:D3</f>
        <v>Razão Social:</v>
      </c>
      <c r="D3" s="166" t="str">
        <f ca="1">'Orçamento Sintético'!E1</f>
        <v>Data:</v>
      </c>
    </row>
    <row r="4" spans="1:4" ht="15" customHeight="1">
      <c r="A4" s="226" t="str">
        <f ca="1">'Orçamento Sintético'!$A$4:$B$4</f>
        <v>C</v>
      </c>
      <c r="B4" s="226"/>
      <c r="C4" s="177" t="str">
        <f ca="1">'Orçamento Sintético'!$C$4:$D$4</f>
        <v>D</v>
      </c>
      <c r="D4" s="203">
        <f ca="1">'Orçamento Sintético'!E2</f>
        <v>1</v>
      </c>
    </row>
    <row r="5" spans="1:4" ht="15" customHeight="1">
      <c r="A5" s="164" t="str">
        <f ca="1">'Orçamento Sintético'!A5</f>
        <v>P. Garantia:</v>
      </c>
      <c r="B5" s="183"/>
      <c r="C5" s="180" t="str">
        <f ca="1">'Orçamento Sintético'!C5</f>
        <v>CNPJ:</v>
      </c>
      <c r="D5" s="166" t="str">
        <f ca="1">'Orçamento Sintético'!E3</f>
        <v>Telefone:</v>
      </c>
    </row>
    <row r="6" spans="1:4" ht="15" customHeight="1">
      <c r="A6" s="226" t="str">
        <f ca="1">'Orçamento Sintético'!A6:B6</f>
        <v>F</v>
      </c>
      <c r="B6" s="226"/>
      <c r="C6" s="177" t="str">
        <f ca="1">'Orçamento Sintético'!C6:D6</f>
        <v>G</v>
      </c>
      <c r="D6" s="203" t="str">
        <f ca="1">'Orçamento Sintético'!E4</f>
        <v>E</v>
      </c>
    </row>
    <row r="7" spans="1:4" ht="15" customHeight="1">
      <c r="A7" s="255" t="s">
        <v>611</v>
      </c>
      <c r="B7" s="255"/>
      <c r="C7" s="255"/>
      <c r="D7" s="255"/>
    </row>
    <row r="8" spans="1:4" ht="13.9" customHeight="1">
      <c r="A8" s="25" t="s">
        <v>550</v>
      </c>
      <c r="B8" s="256" t="s">
        <v>612</v>
      </c>
      <c r="C8" s="256"/>
      <c r="D8" s="25" t="s">
        <v>613</v>
      </c>
    </row>
    <row r="9" spans="1:4" ht="13.9" customHeight="1">
      <c r="A9" s="26" t="s">
        <v>614</v>
      </c>
      <c r="B9" s="253" t="s">
        <v>615</v>
      </c>
      <c r="C9" s="253"/>
      <c r="D9" s="27"/>
    </row>
    <row r="10" spans="1:4" ht="13.9" customHeight="1">
      <c r="A10" s="28" t="s">
        <v>616</v>
      </c>
      <c r="B10" s="254" t="s">
        <v>617</v>
      </c>
      <c r="C10" s="254"/>
      <c r="D10" s="29">
        <f>ROUND(SUM(D11:D15),4)</f>
        <v>0.15740000000000001</v>
      </c>
    </row>
    <row r="11" spans="1:4" ht="13.9" customHeight="1">
      <c r="A11" s="30" t="s">
        <v>618</v>
      </c>
      <c r="B11" s="31" t="s">
        <v>619</v>
      </c>
      <c r="C11" s="32"/>
      <c r="D11" s="33">
        <v>0.04</v>
      </c>
    </row>
    <row r="12" spans="1:4" ht="13.9" customHeight="1">
      <c r="A12" s="30" t="s">
        <v>620</v>
      </c>
      <c r="B12" s="31" t="s">
        <v>621</v>
      </c>
      <c r="C12" s="32"/>
      <c r="D12" s="33">
        <v>8.0000000000000002E-3</v>
      </c>
    </row>
    <row r="13" spans="1:4" ht="13.9" customHeight="1">
      <c r="A13" s="30" t="s">
        <v>622</v>
      </c>
      <c r="B13" s="31" t="s">
        <v>623</v>
      </c>
      <c r="C13" s="32"/>
      <c r="D13" s="33">
        <v>1.2699999999999999E-2</v>
      </c>
    </row>
    <row r="14" spans="1:4" ht="13.9" customHeight="1">
      <c r="A14" s="30" t="s">
        <v>624</v>
      </c>
      <c r="B14" s="31" t="s">
        <v>625</v>
      </c>
      <c r="C14" s="32"/>
      <c r="D14" s="33">
        <v>1.23E-2</v>
      </c>
    </row>
    <row r="15" spans="1:4" ht="13.9" customHeight="1">
      <c r="A15" s="30" t="s">
        <v>626</v>
      </c>
      <c r="B15" s="31" t="s">
        <v>627</v>
      </c>
      <c r="C15" s="32"/>
      <c r="D15" s="33">
        <v>8.4400000000000003E-2</v>
      </c>
    </row>
    <row r="16" spans="1:4" ht="13.9" customHeight="1">
      <c r="A16" s="34"/>
      <c r="B16" s="31"/>
      <c r="C16" s="32"/>
      <c r="D16" s="33"/>
    </row>
    <row r="17" spans="1:4" ht="13.9" customHeight="1">
      <c r="A17" s="26" t="s">
        <v>628</v>
      </c>
      <c r="B17" s="253" t="s">
        <v>629</v>
      </c>
      <c r="C17" s="253"/>
      <c r="D17" s="27"/>
    </row>
    <row r="18" spans="1:4" ht="13.9" customHeight="1">
      <c r="A18" s="28" t="s">
        <v>630</v>
      </c>
      <c r="B18" s="254" t="s">
        <v>631</v>
      </c>
      <c r="C18" s="254"/>
      <c r="D18" s="29">
        <f>D19+D20+D21</f>
        <v>4.65E-2</v>
      </c>
    </row>
    <row r="19" spans="1:4" ht="13.9" customHeight="1">
      <c r="A19" s="30"/>
      <c r="B19" s="31" t="s">
        <v>632</v>
      </c>
      <c r="C19" s="32"/>
      <c r="D19" s="33">
        <v>6.4999999999999997E-3</v>
      </c>
    </row>
    <row r="20" spans="1:4" ht="13.9" customHeight="1">
      <c r="A20" s="30"/>
      <c r="B20" s="31" t="s">
        <v>633</v>
      </c>
      <c r="C20" s="32"/>
      <c r="D20" s="33">
        <v>0.03</v>
      </c>
    </row>
    <row r="21" spans="1:4" ht="13.9" customHeight="1">
      <c r="A21" s="30"/>
      <c r="B21" s="31" t="s">
        <v>634</v>
      </c>
      <c r="C21" s="32"/>
      <c r="D21" s="33">
        <f ca="1">2%*'Orçamento Sintético'!B230</f>
        <v>0.01</v>
      </c>
    </row>
    <row r="22" spans="1:4" ht="13.9" customHeight="1">
      <c r="A22" s="30"/>
      <c r="B22" s="31"/>
      <c r="C22" s="32"/>
      <c r="D22" s="33"/>
    </row>
    <row r="23" spans="1:4" ht="13.9" customHeight="1">
      <c r="A23" s="35" t="s">
        <v>635</v>
      </c>
      <c r="B23" s="252" t="s">
        <v>636</v>
      </c>
      <c r="C23" s="252"/>
      <c r="D23" s="36">
        <f>ROUND((((1+(D11+D12+D13))*(1+D14)*(1+D15))/(1-D18)-1),4)</f>
        <v>0.22120000000000001</v>
      </c>
    </row>
  </sheetData>
  <mergeCells count="10">
    <mergeCell ref="A2:B2"/>
    <mergeCell ref="A6:B6"/>
    <mergeCell ref="B23:C23"/>
    <mergeCell ref="B9:C9"/>
    <mergeCell ref="B10:C10"/>
    <mergeCell ref="B17:C17"/>
    <mergeCell ref="B18:C18"/>
    <mergeCell ref="A4:B4"/>
    <mergeCell ref="A7:D7"/>
    <mergeCell ref="B8:C8"/>
  </mergeCells>
  <phoneticPr fontId="11" type="noConversion"/>
  <printOptions horizontalCentered="1"/>
  <pageMargins left="0.59027777777777801" right="0.59027777777777801" top="0.78749999999999998" bottom="0.78749999999999998" header="0.51180555555555496" footer="0.51180555555555496"/>
  <pageSetup paperSize="9" scale="84" firstPageNumber="0" fitToHeight="0" orientation="portrait" horizontalDpi="300" verticalDpi="300" r:id="rId1"/>
</worksheet>
</file>

<file path=xl/worksheets/sheet8.xml><?xml version="1.0" encoding="utf-8"?>
<worksheet xmlns="http://schemas.openxmlformats.org/spreadsheetml/2006/main" xmlns:r="http://schemas.openxmlformats.org/officeDocument/2006/relationships">
  <sheetPr>
    <pageSetUpPr fitToPage="1"/>
  </sheetPr>
  <dimension ref="A1:D44"/>
  <sheetViews>
    <sheetView showGridLines="0" showOutlineSymbols="0" zoomScaleNormal="100" workbookViewId="0">
      <selection activeCell="B5" sqref="B5"/>
    </sheetView>
  </sheetViews>
  <sheetFormatPr defaultColWidth="8.625" defaultRowHeight="14.25"/>
  <cols>
    <col min="1" max="2" width="10.625" style="24" customWidth="1"/>
    <col min="3" max="3" width="59.75" style="24" customWidth="1"/>
    <col min="4" max="4" width="18.625" style="24" customWidth="1"/>
    <col min="5" max="16384" width="8.625" style="24"/>
  </cols>
  <sheetData>
    <row r="1" spans="1:4" ht="21.95" customHeight="1">
      <c r="A1" s="164" t="str">
        <f ca="1">'Orçamento Sintético'!$A$1:$A$2</f>
        <v>P. Execução:</v>
      </c>
      <c r="B1" s="183"/>
      <c r="C1" s="176" t="str">
        <f ca="1">'Orçamento Sintético'!D1</f>
        <v>Objeto: Remanescente da reforma de acessibilidade no edifício das Promotorias de Justiça de Samambaia</v>
      </c>
      <c r="D1" s="166" t="str">
        <f ca="1">'Orçamento Sintético'!C1</f>
        <v>Licitação:</v>
      </c>
    </row>
    <row r="2" spans="1:4" ht="15" customHeight="1">
      <c r="A2" s="226" t="str">
        <f ca="1">'Orçamento Sintético'!A2:B2</f>
        <v>A</v>
      </c>
      <c r="B2" s="226"/>
      <c r="C2" s="178" t="str">
        <f ca="1">'Orçamento Sintético'!D2</f>
        <v>Local: Quadra 302, conjunto 1, Samambaia Sul, PJ de Samambaia, Brasília-DF</v>
      </c>
      <c r="D2" s="169" t="str">
        <f ca="1">'Orçamento Sintético'!C2</f>
        <v>B</v>
      </c>
    </row>
    <row r="3" spans="1:4" ht="15" customHeight="1">
      <c r="A3" s="180" t="str">
        <f ca="1">'Orçamento Sintético'!A3:B3</f>
        <v>P. Validade:</v>
      </c>
      <c r="B3" s="183"/>
      <c r="C3" s="180" t="str">
        <f ca="1">'Orçamento Sintético'!C3:D3</f>
        <v>Razão Social:</v>
      </c>
      <c r="D3" s="166" t="str">
        <f ca="1">'Orçamento Sintético'!E1</f>
        <v>Data:</v>
      </c>
    </row>
    <row r="4" spans="1:4" ht="15" customHeight="1">
      <c r="A4" s="226" t="str">
        <f ca="1">'Orçamento Sintético'!$A$4:$B$4</f>
        <v>C</v>
      </c>
      <c r="B4" s="226"/>
      <c r="C4" s="177" t="str">
        <f ca="1">'Orçamento Sintético'!$C$4:$D$4</f>
        <v>D</v>
      </c>
      <c r="D4" s="203">
        <f ca="1">'Orçamento Sintético'!E2</f>
        <v>1</v>
      </c>
    </row>
    <row r="5" spans="1:4" ht="15" customHeight="1">
      <c r="A5" s="164" t="str">
        <f ca="1">'Orçamento Sintético'!A5</f>
        <v>P. Garantia:</v>
      </c>
      <c r="B5" s="183"/>
      <c r="C5" s="180" t="str">
        <f ca="1">'Orçamento Sintético'!C5</f>
        <v>CNPJ:</v>
      </c>
      <c r="D5" s="166" t="str">
        <f ca="1">'Orçamento Sintético'!E3</f>
        <v>Telefone:</v>
      </c>
    </row>
    <row r="6" spans="1:4" ht="15" customHeight="1">
      <c r="A6" s="226" t="str">
        <f ca="1">'Orçamento Sintético'!A6:B6</f>
        <v>F</v>
      </c>
      <c r="B6" s="226"/>
      <c r="C6" s="177" t="str">
        <f ca="1">'Orçamento Sintético'!C6:D6</f>
        <v>G</v>
      </c>
      <c r="D6" s="203" t="str">
        <f ca="1">'Orçamento Sintético'!E4</f>
        <v>E</v>
      </c>
    </row>
    <row r="7" spans="1:4" ht="15" customHeight="1">
      <c r="A7" s="259" t="s">
        <v>637</v>
      </c>
      <c r="B7" s="259"/>
      <c r="C7" s="259"/>
      <c r="D7" s="259"/>
    </row>
    <row r="8" spans="1:4">
      <c r="A8" s="25" t="s">
        <v>550</v>
      </c>
      <c r="B8" s="256" t="s">
        <v>612</v>
      </c>
      <c r="C8" s="256"/>
      <c r="D8" s="25" t="s">
        <v>613</v>
      </c>
    </row>
    <row r="9" spans="1:4" ht="14.25" customHeight="1">
      <c r="A9" s="258" t="s">
        <v>638</v>
      </c>
      <c r="B9" s="258"/>
      <c r="C9" s="258"/>
      <c r="D9" s="258"/>
    </row>
    <row r="10" spans="1:4">
      <c r="A10" s="37" t="s">
        <v>616</v>
      </c>
      <c r="B10" s="38" t="s">
        <v>639</v>
      </c>
      <c r="C10" s="39"/>
      <c r="D10" s="40">
        <v>0.2</v>
      </c>
    </row>
    <row r="11" spans="1:4">
      <c r="A11" s="37" t="s">
        <v>640</v>
      </c>
      <c r="B11" s="38" t="s">
        <v>641</v>
      </c>
      <c r="C11" s="39"/>
      <c r="D11" s="40">
        <v>1.4999999999999999E-2</v>
      </c>
    </row>
    <row r="12" spans="1:4">
      <c r="A12" s="37" t="s">
        <v>642</v>
      </c>
      <c r="B12" s="38" t="s">
        <v>643</v>
      </c>
      <c r="C12" s="39"/>
      <c r="D12" s="40">
        <v>0.01</v>
      </c>
    </row>
    <row r="13" spans="1:4">
      <c r="A13" s="37" t="s">
        <v>644</v>
      </c>
      <c r="B13" s="38" t="s">
        <v>645</v>
      </c>
      <c r="C13" s="39"/>
      <c r="D13" s="40">
        <v>2E-3</v>
      </c>
    </row>
    <row r="14" spans="1:4">
      <c r="A14" s="37" t="s">
        <v>646</v>
      </c>
      <c r="B14" s="38" t="s">
        <v>647</v>
      </c>
      <c r="C14" s="39"/>
      <c r="D14" s="40">
        <v>6.0000000000000001E-3</v>
      </c>
    </row>
    <row r="15" spans="1:4">
      <c r="A15" s="37" t="s">
        <v>648</v>
      </c>
      <c r="B15" s="38" t="s">
        <v>649</v>
      </c>
      <c r="C15" s="39"/>
      <c r="D15" s="40">
        <v>2.5000000000000001E-2</v>
      </c>
    </row>
    <row r="16" spans="1:4">
      <c r="A16" s="37" t="s">
        <v>650</v>
      </c>
      <c r="B16" s="38" t="s">
        <v>651</v>
      </c>
      <c r="C16" s="39"/>
      <c r="D16" s="40">
        <v>0.03</v>
      </c>
    </row>
    <row r="17" spans="1:4">
      <c r="A17" s="37" t="s">
        <v>652</v>
      </c>
      <c r="B17" s="38" t="s">
        <v>653</v>
      </c>
      <c r="C17" s="39"/>
      <c r="D17" s="40">
        <v>0.08</v>
      </c>
    </row>
    <row r="18" spans="1:4">
      <c r="A18" s="37" t="s">
        <v>654</v>
      </c>
      <c r="B18" s="38" t="s">
        <v>655</v>
      </c>
      <c r="C18" s="39"/>
      <c r="D18" s="40">
        <v>0.01</v>
      </c>
    </row>
    <row r="19" spans="1:4">
      <c r="A19" s="41" t="s">
        <v>656</v>
      </c>
      <c r="B19" s="42" t="s">
        <v>657</v>
      </c>
      <c r="C19" s="43"/>
      <c r="D19" s="44">
        <f>SUM(D10:D18)</f>
        <v>0.37800000000000006</v>
      </c>
    </row>
    <row r="20" spans="1:4" ht="14.25" customHeight="1">
      <c r="A20" s="258" t="s">
        <v>658</v>
      </c>
      <c r="B20" s="258"/>
      <c r="C20" s="258"/>
      <c r="D20" s="258"/>
    </row>
    <row r="21" spans="1:4">
      <c r="A21" s="37" t="s">
        <v>630</v>
      </c>
      <c r="B21" s="38" t="s">
        <v>659</v>
      </c>
      <c r="C21" s="39"/>
      <c r="D21" s="40">
        <v>0.17749999999999999</v>
      </c>
    </row>
    <row r="22" spans="1:4">
      <c r="A22" s="37" t="s">
        <v>660</v>
      </c>
      <c r="B22" s="38" t="s">
        <v>661</v>
      </c>
      <c r="C22" s="39"/>
      <c r="D22" s="40">
        <v>3.4099999999999998E-2</v>
      </c>
    </row>
    <row r="23" spans="1:4">
      <c r="A23" s="37" t="s">
        <v>662</v>
      </c>
      <c r="B23" s="38" t="s">
        <v>663</v>
      </c>
      <c r="C23" s="39"/>
      <c r="D23" s="40">
        <v>8.3999999999999995E-3</v>
      </c>
    </row>
    <row r="24" spans="1:4">
      <c r="A24" s="37" t="s">
        <v>664</v>
      </c>
      <c r="B24" s="38" t="s">
        <v>665</v>
      </c>
      <c r="C24" s="39"/>
      <c r="D24" s="40">
        <v>0.107</v>
      </c>
    </row>
    <row r="25" spans="1:4">
      <c r="A25" s="37" t="s">
        <v>666</v>
      </c>
      <c r="B25" s="38" t="s">
        <v>667</v>
      </c>
      <c r="C25" s="39"/>
      <c r="D25" s="40">
        <v>6.9999999999999999E-4</v>
      </c>
    </row>
    <row r="26" spans="1:4">
      <c r="A26" s="37" t="s">
        <v>668</v>
      </c>
      <c r="B26" s="38" t="s">
        <v>669</v>
      </c>
      <c r="C26" s="39"/>
      <c r="D26" s="40">
        <v>7.1000000000000004E-3</v>
      </c>
    </row>
    <row r="27" spans="1:4">
      <c r="A27" s="37" t="s">
        <v>670</v>
      </c>
      <c r="B27" s="38" t="s">
        <v>671</v>
      </c>
      <c r="C27" s="39"/>
      <c r="D27" s="40">
        <v>1.3299999999999999E-2</v>
      </c>
    </row>
    <row r="28" spans="1:4">
      <c r="A28" s="37" t="s">
        <v>672</v>
      </c>
      <c r="B28" s="38" t="s">
        <v>673</v>
      </c>
      <c r="C28" s="39"/>
      <c r="D28" s="40">
        <v>1E-3</v>
      </c>
    </row>
    <row r="29" spans="1:4">
      <c r="A29" s="37" t="s">
        <v>674</v>
      </c>
      <c r="B29" s="38" t="s">
        <v>675</v>
      </c>
      <c r="C29" s="39"/>
      <c r="D29" s="40">
        <v>8.0199999999999994E-2</v>
      </c>
    </row>
    <row r="30" spans="1:4">
      <c r="A30" s="37" t="s">
        <v>676</v>
      </c>
      <c r="B30" s="38" t="s">
        <v>677</v>
      </c>
      <c r="C30" s="39"/>
      <c r="D30" s="40">
        <v>2.9999999999999997E-4</v>
      </c>
    </row>
    <row r="31" spans="1:4">
      <c r="A31" s="41" t="s">
        <v>678</v>
      </c>
      <c r="B31" s="42" t="s">
        <v>679</v>
      </c>
      <c r="C31" s="43"/>
      <c r="D31" s="44">
        <f>SUM(D21:D30)</f>
        <v>0.42959999999999993</v>
      </c>
    </row>
    <row r="32" spans="1:4" ht="14.25" customHeight="1">
      <c r="A32" s="258" t="s">
        <v>680</v>
      </c>
      <c r="B32" s="258"/>
      <c r="C32" s="258"/>
      <c r="D32" s="258"/>
    </row>
    <row r="33" spans="1:4">
      <c r="A33" s="37" t="s">
        <v>681</v>
      </c>
      <c r="B33" s="38" t="s">
        <v>682</v>
      </c>
      <c r="C33" s="39"/>
      <c r="D33" s="40">
        <v>4.1500000000000002E-2</v>
      </c>
    </row>
    <row r="34" spans="1:4">
      <c r="A34" s="37" t="s">
        <v>683</v>
      </c>
      <c r="B34" s="38" t="s">
        <v>684</v>
      </c>
      <c r="C34" s="39"/>
      <c r="D34" s="40">
        <v>1E-3</v>
      </c>
    </row>
    <row r="35" spans="1:4">
      <c r="A35" s="37" t="s">
        <v>685</v>
      </c>
      <c r="B35" s="38" t="s">
        <v>686</v>
      </c>
      <c r="C35" s="39"/>
      <c r="D35" s="40">
        <v>4.9399999999999999E-2</v>
      </c>
    </row>
    <row r="36" spans="1:4">
      <c r="A36" s="37" t="s">
        <v>687</v>
      </c>
      <c r="B36" s="38" t="s">
        <v>688</v>
      </c>
      <c r="C36" s="39"/>
      <c r="D36" s="40">
        <v>3.2300000000000002E-2</v>
      </c>
    </row>
    <row r="37" spans="1:4">
      <c r="A37" s="37" t="s">
        <v>689</v>
      </c>
      <c r="B37" s="38" t="s">
        <v>690</v>
      </c>
      <c r="C37" s="39"/>
      <c r="D37" s="40">
        <v>3.5000000000000001E-3</v>
      </c>
    </row>
    <row r="38" spans="1:4">
      <c r="A38" s="41" t="s">
        <v>691</v>
      </c>
      <c r="B38" s="42" t="s">
        <v>679</v>
      </c>
      <c r="C38" s="43"/>
      <c r="D38" s="44">
        <f>SUM(D33:D37)</f>
        <v>0.12770000000000001</v>
      </c>
    </row>
    <row r="39" spans="1:4" ht="14.25" customHeight="1">
      <c r="A39" s="258" t="s">
        <v>692</v>
      </c>
      <c r="B39" s="258"/>
      <c r="C39" s="258"/>
      <c r="D39" s="258"/>
    </row>
    <row r="40" spans="1:4">
      <c r="A40" s="37" t="s">
        <v>693</v>
      </c>
      <c r="B40" s="38" t="s">
        <v>694</v>
      </c>
      <c r="C40" s="39"/>
      <c r="D40" s="40">
        <f>ROUND(D19*D31,4)</f>
        <v>0.16239999999999999</v>
      </c>
    </row>
    <row r="41" spans="1:4">
      <c r="A41" s="37" t="s">
        <v>695</v>
      </c>
      <c r="B41" s="38" t="s">
        <v>696</v>
      </c>
      <c r="C41" s="39"/>
      <c r="D41" s="40">
        <f>ROUND(D17*D33+D19*D34,4)</f>
        <v>3.7000000000000002E-3</v>
      </c>
    </row>
    <row r="42" spans="1:4" ht="13.9" customHeight="1">
      <c r="A42" s="41" t="s">
        <v>697</v>
      </c>
      <c r="B42" s="42" t="s">
        <v>698</v>
      </c>
      <c r="C42" s="43"/>
      <c r="D42" s="44">
        <f>SUM(D40:D41)</f>
        <v>0.1661</v>
      </c>
    </row>
    <row r="43" spans="1:4">
      <c r="A43" s="37"/>
      <c r="B43" s="38"/>
      <c r="C43" s="39"/>
      <c r="D43" s="40"/>
    </row>
    <row r="44" spans="1:4" ht="14.25" customHeight="1">
      <c r="A44" s="257" t="s">
        <v>699</v>
      </c>
      <c r="B44" s="257"/>
      <c r="C44" s="257"/>
      <c r="D44" s="36">
        <f>D19+D31+D38+D42</f>
        <v>1.1013999999999999</v>
      </c>
    </row>
  </sheetData>
  <mergeCells count="10">
    <mergeCell ref="A2:B2"/>
    <mergeCell ref="A6:B6"/>
    <mergeCell ref="A44:C44"/>
    <mergeCell ref="A9:D9"/>
    <mergeCell ref="A20:D20"/>
    <mergeCell ref="A32:D32"/>
    <mergeCell ref="A39:D39"/>
    <mergeCell ref="A4:B4"/>
    <mergeCell ref="A7:D7"/>
    <mergeCell ref="B8:C8"/>
  </mergeCells>
  <phoneticPr fontId="11" type="noConversion"/>
  <printOptions horizontalCentered="1"/>
  <pageMargins left="0.59027777777777801" right="0.59027777777777801" top="0.78749999999999998" bottom="0.78749999999999998" header="0.51180555555555496" footer="0.51180555555555496"/>
  <pageSetup paperSize="9" scale="83" firstPageNumber="0" fitToHeight="0" orientation="portrait" horizontalDpi="300" verticalDpi="300" r:id="rId1"/>
</worksheet>
</file>

<file path=xl/worksheets/sheet9.xml><?xml version="1.0" encoding="utf-8"?>
<worksheet xmlns="http://schemas.openxmlformats.org/spreadsheetml/2006/main" xmlns:r="http://schemas.openxmlformats.org/officeDocument/2006/relationships">
  <sheetPr>
    <pageSetUpPr fitToPage="1"/>
  </sheetPr>
  <dimension ref="A1:H463"/>
  <sheetViews>
    <sheetView showGridLines="0" showOutlineSymbols="0" topLeftCell="A436" zoomScaleNormal="100" workbookViewId="0">
      <selection activeCell="D452" sqref="D452"/>
    </sheetView>
  </sheetViews>
  <sheetFormatPr defaultRowHeight="13.9" customHeight="1"/>
  <cols>
    <col min="1" max="1" width="20" style="1" customWidth="1"/>
    <col min="2" max="2" width="60" style="1" customWidth="1"/>
    <col min="3" max="3" width="20" style="130" customWidth="1"/>
    <col min="4" max="6" width="12" style="130" customWidth="1"/>
    <col min="7" max="7" width="12" style="1" customWidth="1"/>
    <col min="8" max="8" width="12" style="119" customWidth="1"/>
    <col min="9" max="31" width="12" style="1" customWidth="1"/>
    <col min="32" max="16384" width="9" style="1"/>
  </cols>
  <sheetData>
    <row r="1" spans="1:8" ht="21.95" customHeight="1">
      <c r="A1" s="204" t="str">
        <f ca="1">'Orçamento Sintético'!A1:A2</f>
        <v>P. Execução:</v>
      </c>
      <c r="B1" s="205" t="str">
        <f ca="1">'Orçamento Sintético'!D1</f>
        <v>Objeto: Remanescente da reforma de acessibilidade no edifício das Promotorias de Justiça de Samambaia</v>
      </c>
      <c r="C1" s="204" t="str">
        <f ca="1">'Orçamento Sintético'!C1</f>
        <v>Licitação:</v>
      </c>
      <c r="D1" s="260"/>
      <c r="E1" s="261"/>
      <c r="F1" s="262"/>
      <c r="G1" s="45"/>
      <c r="H1" s="117"/>
    </row>
    <row r="2" spans="1:8" ht="13.9" customHeight="1">
      <c r="A2" s="206" t="str">
        <f ca="1">'Orçamento Sintético'!A2:B2</f>
        <v>A</v>
      </c>
      <c r="B2" s="207" t="str">
        <f ca="1">'Orçamento Sintético'!D2</f>
        <v>Local: Quadra 302, conjunto 1, Samambaia Sul, PJ de Samambaia, Brasília-DF</v>
      </c>
      <c r="C2" s="208" t="str">
        <f ca="1">'Orçamento Sintético'!C2</f>
        <v>B</v>
      </c>
      <c r="D2" s="263"/>
      <c r="E2" s="264"/>
      <c r="F2" s="265"/>
      <c r="G2" s="45"/>
      <c r="H2" s="117"/>
    </row>
    <row r="3" spans="1:8" ht="13.9" customHeight="1">
      <c r="A3" s="209" t="str">
        <f ca="1">'Orçamento Sintético'!A3:B3</f>
        <v>P. Validade:</v>
      </c>
      <c r="B3" s="209" t="str">
        <f ca="1">'Orçamento Sintético'!C3</f>
        <v>Razão Social:</v>
      </c>
      <c r="C3" s="204" t="str">
        <f ca="1">'Orçamento Sintético'!E1</f>
        <v>Data:</v>
      </c>
      <c r="D3" s="263"/>
      <c r="E3" s="264"/>
      <c r="F3" s="265"/>
      <c r="G3" s="22"/>
      <c r="H3" s="118"/>
    </row>
    <row r="4" spans="1:8" ht="13.9" customHeight="1">
      <c r="A4" s="206" t="str">
        <f ca="1">'Orçamento Sintético'!A4:B4</f>
        <v>C</v>
      </c>
      <c r="B4" s="210" t="str">
        <f ca="1">'Composição de BDI'!C4</f>
        <v>D</v>
      </c>
      <c r="C4" s="210">
        <f ca="1">'Orçamento Sintético'!E2</f>
        <v>1</v>
      </c>
      <c r="D4" s="263"/>
      <c r="E4" s="264"/>
      <c r="F4" s="265"/>
    </row>
    <row r="5" spans="1:8" ht="13.9" customHeight="1">
      <c r="A5" s="204" t="str">
        <f ca="1">'Orçamento Sintético'!A5</f>
        <v>P. Garantia:</v>
      </c>
      <c r="B5" s="209" t="str">
        <f ca="1">'Orçamento Sintético'!C5</f>
        <v>CNPJ:</v>
      </c>
      <c r="C5" s="204" t="str">
        <f ca="1">'Orçamento Sintético'!E3</f>
        <v>Telefone:</v>
      </c>
      <c r="D5" s="211"/>
      <c r="E5" s="212"/>
      <c r="F5" s="213"/>
    </row>
    <row r="6" spans="1:8" ht="13.9" customHeight="1">
      <c r="A6" s="206" t="str">
        <f ca="1">'Orçamento Sintético'!A6:B6</f>
        <v>F</v>
      </c>
      <c r="B6" s="210" t="str">
        <f ca="1">'Orçamento Sintético'!C6</f>
        <v>G</v>
      </c>
      <c r="C6" s="210" t="str">
        <f ca="1">'Orçamento Sintético'!E4</f>
        <v>E</v>
      </c>
      <c r="D6" s="214"/>
      <c r="E6" s="215"/>
      <c r="F6" s="216"/>
    </row>
    <row r="7" spans="1:8" ht="13.9" customHeight="1">
      <c r="A7" s="234" t="s">
        <v>700</v>
      </c>
      <c r="B7" s="234"/>
      <c r="C7" s="234"/>
      <c r="D7" s="234"/>
      <c r="E7" s="234"/>
      <c r="F7" s="234"/>
      <c r="G7" s="46"/>
      <c r="H7" s="116"/>
    </row>
    <row r="8" spans="1:8" ht="13.9" customHeight="1">
      <c r="A8" s="47" t="s">
        <v>550</v>
      </c>
      <c r="B8" s="47" t="s">
        <v>551</v>
      </c>
      <c r="C8" s="48" t="s">
        <v>701</v>
      </c>
      <c r="D8" s="48" t="s">
        <v>702</v>
      </c>
      <c r="E8" s="48" t="s">
        <v>703</v>
      </c>
      <c r="F8" s="48" t="s">
        <v>852</v>
      </c>
    </row>
    <row r="9" spans="1:8" ht="13.9" customHeight="1">
      <c r="A9" s="266" t="s">
        <v>554</v>
      </c>
      <c r="B9" s="267" t="str">
        <f ca="1">VLOOKUP($A9,'Orçamento Sintético'!$A:$H,4,0)</f>
        <v>SERVIÇOS TÉCNICO-PROFISSIONAIS</v>
      </c>
      <c r="C9" s="108">
        <f ca="1">ROUND(C10/$F$452,4)</f>
        <v>2.9999999999999997E-4</v>
      </c>
      <c r="D9" s="109">
        <f>ROUND(D10/$C10,4)</f>
        <v>1</v>
      </c>
      <c r="E9" s="109">
        <f>ROUND(E10/$C10,4)</f>
        <v>0</v>
      </c>
      <c r="F9" s="109">
        <f>ROUND(F10/$C10,4)</f>
        <v>0</v>
      </c>
      <c r="H9" s="114"/>
    </row>
    <row r="10" spans="1:8" ht="13.9" customHeight="1">
      <c r="A10" s="266"/>
      <c r="B10" s="267"/>
      <c r="C10" s="110">
        <f ca="1">VLOOKUP($A9,'Orçamento Sintético'!$A:$H,8,0)</f>
        <v>233.94</v>
      </c>
      <c r="D10" s="111">
        <f>D12</f>
        <v>233.94</v>
      </c>
      <c r="E10" s="111">
        <f>E12</f>
        <v>0</v>
      </c>
      <c r="F10" s="111">
        <f>F12</f>
        <v>0</v>
      </c>
      <c r="H10" s="114"/>
    </row>
    <row r="11" spans="1:8" ht="13.9" customHeight="1">
      <c r="A11" s="268" t="s">
        <v>568</v>
      </c>
      <c r="B11" s="268" t="str">
        <f ca="1">VLOOKUP($A11,'Orçamento Sintético'!$A:$H,4,0)</f>
        <v>TAXAS E EMOLUMENTOS</v>
      </c>
      <c r="C11" s="125">
        <f ca="1">ROUND(C12/$F$452,4)</f>
        <v>2.9999999999999997E-4</v>
      </c>
      <c r="D11" s="125">
        <f>ROUND(D12/$C12,4)</f>
        <v>1</v>
      </c>
      <c r="E11" s="126">
        <f>ROUND(E12/$C12,4)</f>
        <v>0</v>
      </c>
      <c r="F11" s="126">
        <f>ROUND(F12/$C12,4)</f>
        <v>0</v>
      </c>
      <c r="H11" s="115"/>
    </row>
    <row r="12" spans="1:8" ht="13.9" customHeight="1">
      <c r="A12" s="269"/>
      <c r="B12" s="269"/>
      <c r="C12" s="127">
        <f ca="1">VLOOKUP($A11,'Orçamento Sintético'!$A:$H,8,0)</f>
        <v>233.94</v>
      </c>
      <c r="D12" s="127">
        <f>D14</f>
        <v>233.94</v>
      </c>
      <c r="E12" s="127">
        <f>E14</f>
        <v>0</v>
      </c>
      <c r="F12" s="127">
        <f>F14</f>
        <v>0</v>
      </c>
      <c r="H12" s="114"/>
    </row>
    <row r="13" spans="1:8" ht="13.9" customHeight="1">
      <c r="A13" s="270" t="s">
        <v>711</v>
      </c>
      <c r="B13" s="270" t="str">
        <f ca="1">VLOOKUP($A13,'Orçamento Sintético'!$A:$H,4,0)</f>
        <v>Anotação de Responsabilidade Técnica (Faixa 3 - Tabela A - CONFEA)</v>
      </c>
      <c r="C13" s="112">
        <f ca="1">ROUND(C14/$F$452,4)</f>
        <v>2.9999999999999997E-4</v>
      </c>
      <c r="D13" s="128">
        <v>1</v>
      </c>
      <c r="E13" s="112">
        <v>0</v>
      </c>
      <c r="F13" s="112">
        <v>0</v>
      </c>
      <c r="H13" s="114"/>
    </row>
    <row r="14" spans="1:8" ht="13.9" customHeight="1">
      <c r="A14" s="270"/>
      <c r="B14" s="270"/>
      <c r="C14" s="113">
        <f ca="1">VLOOKUP($A13,'Orçamento Sintético'!$A:$H,8,0)</f>
        <v>233.94</v>
      </c>
      <c r="D14" s="129">
        <f>ROUND($C14*D13,2)</f>
        <v>233.94</v>
      </c>
      <c r="E14" s="113">
        <f>ROUND($C14*E13,2)</f>
        <v>0</v>
      </c>
      <c r="F14" s="113">
        <f>ROUND($C14*F13,2)</f>
        <v>0</v>
      </c>
      <c r="H14" s="114"/>
    </row>
    <row r="15" spans="1:8" ht="13.9" customHeight="1">
      <c r="A15" s="266" t="s">
        <v>555</v>
      </c>
      <c r="B15" s="267" t="str">
        <f ca="1">VLOOKUP($A15,'Orçamento Sintético'!$A:$H,4,0)</f>
        <v>SERVIÇOS PRELIMINARES</v>
      </c>
      <c r="C15" s="108">
        <f ca="1">ROUND(C16/$F$452,4)</f>
        <v>3.8199999999999998E-2</v>
      </c>
      <c r="D15" s="109">
        <f>ROUND(D16/$C16,4)</f>
        <v>0.55810000000000004</v>
      </c>
      <c r="E15" s="109">
        <f>ROUND(E16/$C16,4)</f>
        <v>0.3891</v>
      </c>
      <c r="F15" s="109">
        <f>ROUND(F16/$C16,4)</f>
        <v>5.28E-2</v>
      </c>
      <c r="H15" s="114"/>
    </row>
    <row r="16" spans="1:8" ht="13.9" customHeight="1">
      <c r="A16" s="266"/>
      <c r="B16" s="267"/>
      <c r="C16" s="110">
        <f ca="1">VLOOKUP($A15,'Orçamento Sintético'!$A:$H,8,0)</f>
        <v>26239.83</v>
      </c>
      <c r="D16" s="111">
        <f>D18+D42</f>
        <v>14644.73</v>
      </c>
      <c r="E16" s="111">
        <f>E18+E42</f>
        <v>10210.02</v>
      </c>
      <c r="F16" s="111">
        <f>F18+F42</f>
        <v>1385.0800000000002</v>
      </c>
      <c r="H16" s="115"/>
    </row>
    <row r="17" spans="1:8" ht="13.9" customHeight="1">
      <c r="A17" s="268" t="s">
        <v>575</v>
      </c>
      <c r="B17" s="268" t="str">
        <f ca="1">VLOOKUP($A17,'Orçamento Sintético'!$A:$H,4,0)</f>
        <v>CANTEIRO DE OBRA: IMPLANTAÇÃO, OPERAÇÃO E MANUTENÇÃO</v>
      </c>
      <c r="C17" s="125">
        <f ca="1">ROUND(C18/$F$452,4)</f>
        <v>2.06E-2</v>
      </c>
      <c r="D17" s="125">
        <f>ROUND(D18/$C18,4)</f>
        <v>0.48520000000000002</v>
      </c>
      <c r="E17" s="126">
        <f>ROUND(E18/$C18,4)</f>
        <v>0.41670000000000001</v>
      </c>
      <c r="F17" s="126">
        <f>ROUND(F18/$C18,4)</f>
        <v>9.8100000000000007E-2</v>
      </c>
      <c r="H17" s="115"/>
    </row>
    <row r="18" spans="1:8" ht="13.9" customHeight="1">
      <c r="A18" s="269"/>
      <c r="B18" s="269"/>
      <c r="C18" s="127">
        <f ca="1">VLOOKUP($A17,'Orçamento Sintético'!$A:$H,8,0)</f>
        <v>14118.7</v>
      </c>
      <c r="D18" s="127">
        <f>D20+D28</f>
        <v>6850.0499999999993</v>
      </c>
      <c r="E18" s="127">
        <f>E20+E28</f>
        <v>5883.5700000000006</v>
      </c>
      <c r="F18" s="127">
        <f>F20+F28</f>
        <v>1385.0800000000002</v>
      </c>
      <c r="H18" s="114"/>
    </row>
    <row r="19" spans="1:8" ht="13.9" customHeight="1">
      <c r="A19" s="268" t="s">
        <v>712</v>
      </c>
      <c r="B19" s="268" t="str">
        <f ca="1">VLOOKUP($A19,'Orçamento Sintético'!$A:$H,4,0)</f>
        <v>Construções Provisórias</v>
      </c>
      <c r="C19" s="121">
        <f ca="1">ROUND(C20/$F$452,4)</f>
        <v>4.8999999999999998E-3</v>
      </c>
      <c r="D19" s="121">
        <f>ROUND(D20/$C20,4)</f>
        <v>0.39119999999999999</v>
      </c>
      <c r="E19" s="121">
        <f>ROUND(E20/$C20,4)</f>
        <v>0.21759999999999999</v>
      </c>
      <c r="F19" s="121">
        <f>ROUND(F20/$C20,4)</f>
        <v>0.39119999999999999</v>
      </c>
      <c r="H19" s="115"/>
    </row>
    <row r="20" spans="1:8" ht="13.9" customHeight="1">
      <c r="A20" s="269"/>
      <c r="B20" s="269"/>
      <c r="C20" s="127">
        <f ca="1">VLOOKUP($A19,'Orçamento Sintético'!$A:$H,8,0)</f>
        <v>3387.4799999999996</v>
      </c>
      <c r="D20" s="127">
        <f>D22</f>
        <v>1325.19</v>
      </c>
      <c r="E20" s="127">
        <f>E22</f>
        <v>737.1</v>
      </c>
      <c r="F20" s="127">
        <f>F22</f>
        <v>1325.19</v>
      </c>
      <c r="H20" s="115"/>
    </row>
    <row r="21" spans="1:8" ht="13.9" customHeight="1">
      <c r="A21" s="268" t="s">
        <v>713</v>
      </c>
      <c r="B21" s="268" t="str">
        <f ca="1">VLOOKUP($A21,'Orçamento Sintético'!$A:$H,4,0)</f>
        <v>Depósitos</v>
      </c>
      <c r="C21" s="121">
        <f ca="1">ROUND(C22/$F$452,4)</f>
        <v>4.8999999999999998E-3</v>
      </c>
      <c r="D21" s="122">
        <f>ROUND(D22/$C22,4)</f>
        <v>0.39119999999999999</v>
      </c>
      <c r="E21" s="122">
        <f>ROUND(E22/$C22,4)</f>
        <v>0.21759999999999999</v>
      </c>
      <c r="F21" s="122">
        <f>ROUND(F22/$C22,4)</f>
        <v>0.39119999999999999</v>
      </c>
      <c r="H21" s="115"/>
    </row>
    <row r="22" spans="1:8" ht="13.9" customHeight="1">
      <c r="A22" s="269"/>
      <c r="B22" s="269"/>
      <c r="C22" s="123">
        <f ca="1">VLOOKUP($A21,'Orçamento Sintético'!$A:$H,8,0)</f>
        <v>3387.4799999999996</v>
      </c>
      <c r="D22" s="124">
        <f>D24+D26</f>
        <v>1325.19</v>
      </c>
      <c r="E22" s="124">
        <f>E24+E26</f>
        <v>737.1</v>
      </c>
      <c r="F22" s="124">
        <f>F24+F26</f>
        <v>1325.19</v>
      </c>
      <c r="H22" s="115"/>
    </row>
    <row r="23" spans="1:8" ht="13.9" customHeight="1">
      <c r="A23" s="270" t="s">
        <v>714</v>
      </c>
      <c r="B23" s="270" t="str">
        <f ca="1">VLOOKUP($A23,'Orçamento Sintético'!$A:$H,4,0)</f>
        <v>LOCACAO DE CONTAINER 2,30 X 6,00 M, ALT. 2,50 M, PARA ESCRITORIO, SEM DIVISORIAS INTERNAS E SEM SANITARIO (NAO INCLUI MOBILIZACAO/DESMOBILIZACAO)</v>
      </c>
      <c r="C23" s="112">
        <f ca="1">ROUND(C24/$F$452,4)</f>
        <v>3.2000000000000002E-3</v>
      </c>
      <c r="D23" s="128">
        <v>0.33</v>
      </c>
      <c r="E23" s="112">
        <v>0.34</v>
      </c>
      <c r="F23" s="112">
        <v>0.33</v>
      </c>
      <c r="H23" s="115"/>
    </row>
    <row r="24" spans="1:8" ht="13.9" customHeight="1">
      <c r="A24" s="270"/>
      <c r="B24" s="270"/>
      <c r="C24" s="113">
        <f ca="1">VLOOKUP($A23,'Orçamento Sintético'!$A:$H,8,0)</f>
        <v>2167.9499999999998</v>
      </c>
      <c r="D24" s="129">
        <f>ROUND($C24*D23,2)</f>
        <v>715.42</v>
      </c>
      <c r="E24" s="113">
        <f>ROUND($C24*E23,2)</f>
        <v>737.1</v>
      </c>
      <c r="F24" s="113">
        <f>ROUND($C24*F23,2)</f>
        <v>715.42</v>
      </c>
      <c r="H24" s="115"/>
    </row>
    <row r="25" spans="1:8" ht="13.9" customHeight="1">
      <c r="A25" s="270" t="s">
        <v>856</v>
      </c>
      <c r="B25" s="270" t="str">
        <f ca="1">VLOOKUP($A25,'Orçamento Sintético'!$A:$H,4,0)</f>
        <v>Copia da SBC (210002) - TRANSPORTE, MONTAGEM, DESMONTAGEM E REMOÇÃO DE CONTEINERS EM OBRAS</v>
      </c>
      <c r="C25" s="112">
        <f ca="1">ROUND(C26/$F$452,4)</f>
        <v>1.8E-3</v>
      </c>
      <c r="D25" s="128">
        <v>0.5</v>
      </c>
      <c r="E25" s="112">
        <v>0</v>
      </c>
      <c r="F25" s="112">
        <v>0.5</v>
      </c>
      <c r="H25" s="115"/>
    </row>
    <row r="26" spans="1:8" ht="13.9" customHeight="1">
      <c r="A26" s="270"/>
      <c r="B26" s="270"/>
      <c r="C26" s="113">
        <f ca="1">VLOOKUP($A25,'Orçamento Sintético'!$A:$H,8,0)</f>
        <v>1219.53</v>
      </c>
      <c r="D26" s="129">
        <f>ROUND($C26*D25,2)</f>
        <v>609.77</v>
      </c>
      <c r="E26" s="113">
        <f>ROUND($C26*E25,2)</f>
        <v>0</v>
      </c>
      <c r="F26" s="113">
        <f>ROUND($C26*F25,2)</f>
        <v>609.77</v>
      </c>
      <c r="H26" s="115"/>
    </row>
    <row r="27" spans="1:8" ht="13.9" customHeight="1">
      <c r="A27" s="268" t="s">
        <v>577</v>
      </c>
      <c r="B27" s="268" t="str">
        <f ca="1">VLOOKUP($A27,'Orçamento Sintético'!$A:$H,4,0)</f>
        <v>Proteção e Sinalização</v>
      </c>
      <c r="C27" s="121">
        <f ca="1">ROUND(C28/$F$452,4)</f>
        <v>1.5599999999999999E-2</v>
      </c>
      <c r="D27" s="121">
        <f>ROUND(D28/$C28,4)</f>
        <v>0.51480000000000004</v>
      </c>
      <c r="E27" s="121">
        <f>ROUND(E28/$C28,4)</f>
        <v>0.47960000000000003</v>
      </c>
      <c r="F27" s="121">
        <f>ROUND(F28/$C28,4)</f>
        <v>5.5999999999999999E-3</v>
      </c>
      <c r="H27" s="114"/>
    </row>
    <row r="28" spans="1:8" ht="13.9" customHeight="1">
      <c r="A28" s="269"/>
      <c r="B28" s="269"/>
      <c r="C28" s="127">
        <f ca="1">VLOOKUP($A27,'Orçamento Sintético'!$A:$H,8,0)</f>
        <v>10731.220000000001</v>
      </c>
      <c r="D28" s="127">
        <f>D30+D32+D34+D36+D38+D40</f>
        <v>5524.86</v>
      </c>
      <c r="E28" s="127">
        <f>E30+E32+E34+E36+E38+E40</f>
        <v>5146.47</v>
      </c>
      <c r="F28" s="127">
        <f>F30+F32+F34+F36+F38+F40</f>
        <v>59.89</v>
      </c>
      <c r="H28" s="114"/>
    </row>
    <row r="29" spans="1:8" ht="13.9" customHeight="1">
      <c r="A29" s="270" t="s">
        <v>716</v>
      </c>
      <c r="B29" s="270" t="str">
        <f ca="1">VLOOKUP($A29,'Orçamento Sintético'!$A:$H,4,0)</f>
        <v>Cópia da Sudecap (01.04.11) - Fita plástica zebrada para demarcação de áreas, fixada em estrutura, largura = 7 cm, sem adesivo</v>
      </c>
      <c r="C29" s="112">
        <f ca="1">ROUND(C30/$F$452,4)</f>
        <v>5.0000000000000001E-4</v>
      </c>
      <c r="D29" s="128">
        <v>1</v>
      </c>
      <c r="E29" s="112">
        <v>0</v>
      </c>
      <c r="F29" s="112">
        <v>0</v>
      </c>
      <c r="H29" s="115"/>
    </row>
    <row r="30" spans="1:8" ht="13.9" customHeight="1">
      <c r="A30" s="270"/>
      <c r="B30" s="270"/>
      <c r="C30" s="113">
        <f ca="1">VLOOKUP($A29,'Orçamento Sintético'!$A:$H,8,0)</f>
        <v>356</v>
      </c>
      <c r="D30" s="129">
        <f>ROUND($C30*D29,2)</f>
        <v>356</v>
      </c>
      <c r="E30" s="113">
        <f>ROUND($C30*E29,2)</f>
        <v>0</v>
      </c>
      <c r="F30" s="113">
        <f>ROUND($C30*F29,2)</f>
        <v>0</v>
      </c>
      <c r="H30" s="115"/>
    </row>
    <row r="31" spans="1:8" ht="13.9" customHeight="1">
      <c r="A31" s="270" t="s">
        <v>717</v>
      </c>
      <c r="B31" s="270" t="str">
        <f ca="1">VLOOKUP($A31,'Orçamento Sintético'!$A:$H,4,0)</f>
        <v>Copia da ORSE (3642) - Lona plástica preta para camada separadora de lastros ou proteção</v>
      </c>
      <c r="C31" s="112">
        <f ca="1">ROUND(C32/$F$452,4)</f>
        <v>1E-3</v>
      </c>
      <c r="D31" s="128">
        <v>0.5</v>
      </c>
      <c r="E31" s="112">
        <v>0.5</v>
      </c>
      <c r="F31" s="112">
        <v>0</v>
      </c>
      <c r="H31" s="115"/>
    </row>
    <row r="32" spans="1:8" ht="13.9" customHeight="1">
      <c r="A32" s="270"/>
      <c r="B32" s="270"/>
      <c r="C32" s="113">
        <f ca="1">VLOOKUP($A31,'Orçamento Sintético'!$A:$H,8,0)</f>
        <v>690</v>
      </c>
      <c r="D32" s="129">
        <f>ROUND($C32*D31,2)</f>
        <v>345</v>
      </c>
      <c r="E32" s="113">
        <f>ROUND($C32*E31,2)</f>
        <v>345</v>
      </c>
      <c r="F32" s="113">
        <f>ROUND($C32*F31,2)</f>
        <v>0</v>
      </c>
      <c r="H32" s="115"/>
    </row>
    <row r="33" spans="1:8" ht="13.9" customHeight="1">
      <c r="A33" s="270" t="s">
        <v>718</v>
      </c>
      <c r="B33" s="270" t="str">
        <f ca="1">VLOOKUP($A33,'Orçamento Sintético'!$A:$H,4,0)</f>
        <v>TAPUME COM COMPENSADO DE MADEIRA. AF_05/2018</v>
      </c>
      <c r="C33" s="112">
        <f ca="1">ROUND(C34/$F$452,4)</f>
        <v>1.23E-2</v>
      </c>
      <c r="D33" s="128">
        <v>0.5</v>
      </c>
      <c r="E33" s="112">
        <v>0.5</v>
      </c>
      <c r="F33" s="112">
        <v>0</v>
      </c>
      <c r="H33" s="115"/>
    </row>
    <row r="34" spans="1:8" ht="13.9" customHeight="1">
      <c r="A34" s="270"/>
      <c r="B34" s="270"/>
      <c r="C34" s="113">
        <f ca="1">VLOOKUP($A33,'Orçamento Sintético'!$A:$H,8,0)</f>
        <v>8431.24</v>
      </c>
      <c r="D34" s="129">
        <f>ROUND($C34*D33,2)</f>
        <v>4215.62</v>
      </c>
      <c r="E34" s="113">
        <f>ROUND($C34*E33,2)</f>
        <v>4215.62</v>
      </c>
      <c r="F34" s="113">
        <f>ROUND($C34*F33,2)</f>
        <v>0</v>
      </c>
      <c r="H34" s="115"/>
    </row>
    <row r="35" spans="1:8" ht="13.9" customHeight="1">
      <c r="A35" s="270" t="s">
        <v>719</v>
      </c>
      <c r="B35" s="270" t="str">
        <f ca="1">VLOOKUP($A35,'Orçamento Sintético'!$A:$H,4,0)</f>
        <v>REMOÇÃO DE TAPUME/ CHAPAS METÁLICAS E DE MADEIRA, DE FORMA MANUAL, SEM REAPROVEITAMENTO. AF_12/2017</v>
      </c>
      <c r="C35" s="112">
        <f ca="1">ROUND(C36/$F$452,4)</f>
        <v>2.0000000000000001E-4</v>
      </c>
      <c r="D35" s="128">
        <v>0</v>
      </c>
      <c r="E35" s="112">
        <v>0.5</v>
      </c>
      <c r="F35" s="112">
        <v>0.5</v>
      </c>
      <c r="H35" s="114"/>
    </row>
    <row r="36" spans="1:8" ht="13.9" customHeight="1">
      <c r="A36" s="270"/>
      <c r="B36" s="270"/>
      <c r="C36" s="113">
        <f ca="1">VLOOKUP($A35,'Orçamento Sintético'!$A:$H,8,0)</f>
        <v>119.78</v>
      </c>
      <c r="D36" s="129">
        <f>ROUND($C36*D35,2)</f>
        <v>0</v>
      </c>
      <c r="E36" s="113">
        <f>ROUND($C36*E35,2)</f>
        <v>59.89</v>
      </c>
      <c r="F36" s="113">
        <f>ROUND($C36*F35,2)</f>
        <v>59.89</v>
      </c>
      <c r="H36" s="114"/>
    </row>
    <row r="37" spans="1:8" ht="13.9" customHeight="1">
      <c r="A37" s="270" t="s">
        <v>720</v>
      </c>
      <c r="B37" s="270" t="str">
        <f ca="1">VLOOKUP($A37,'Orçamento Sintético'!$A:$H,4,0)</f>
        <v>DOBRADIÇA EM AÇO/FERRO, 3" X 21/2", E=1,9 A 2MM, SEN ANEL, CROMADO OU ZINCADO, TAMPA BOLA, COM PARAFUSOS. AF_12/2019</v>
      </c>
      <c r="C37" s="112">
        <f ca="1">ROUND(C38/$F$452,4)</f>
        <v>1.5E-3</v>
      </c>
      <c r="D37" s="128">
        <v>0.5</v>
      </c>
      <c r="E37" s="112">
        <v>0.5</v>
      </c>
      <c r="F37" s="112">
        <v>0</v>
      </c>
      <c r="H37" s="114"/>
    </row>
    <row r="38" spans="1:8" ht="13.9" customHeight="1">
      <c r="A38" s="270"/>
      <c r="B38" s="270"/>
      <c r="C38" s="113">
        <f ca="1">VLOOKUP($A37,'Orçamento Sintético'!$A:$H,8,0)</f>
        <v>1051.92</v>
      </c>
      <c r="D38" s="129">
        <f>ROUND($C38*D37,2)</f>
        <v>525.96</v>
      </c>
      <c r="E38" s="113">
        <f>ROUND($C38*E37,2)</f>
        <v>525.96</v>
      </c>
      <c r="F38" s="113">
        <f>ROUND($C38*F37,2)</f>
        <v>0</v>
      </c>
      <c r="H38" s="115"/>
    </row>
    <row r="39" spans="1:8" ht="13.9" customHeight="1">
      <c r="A39" s="270" t="s">
        <v>721</v>
      </c>
      <c r="B39" s="270" t="str">
        <f ca="1">VLOOKUP($A39,'Orçamento Sintético'!$A:$H,4,0)</f>
        <v>Cópia da CPOS (02.03.030) - Proteção de superfícies com plástico bolha</v>
      </c>
      <c r="C39" s="112">
        <f ca="1">ROUND(C40/$F$452,4)</f>
        <v>1E-4</v>
      </c>
      <c r="D39" s="128">
        <v>1</v>
      </c>
      <c r="E39" s="112">
        <v>0</v>
      </c>
      <c r="F39" s="112">
        <v>0</v>
      </c>
      <c r="H39" s="115"/>
    </row>
    <row r="40" spans="1:8" ht="13.9" customHeight="1">
      <c r="A40" s="270"/>
      <c r="B40" s="270"/>
      <c r="C40" s="113">
        <f ca="1">VLOOKUP($A39,'Orçamento Sintético'!$A:$H,8,0)</f>
        <v>82.28</v>
      </c>
      <c r="D40" s="129">
        <f>ROUND($C40*D39,2)</f>
        <v>82.28</v>
      </c>
      <c r="E40" s="113">
        <f>ROUND($C40*E39,2)</f>
        <v>0</v>
      </c>
      <c r="F40" s="113">
        <f>ROUND($C40*F39,2)</f>
        <v>0</v>
      </c>
      <c r="H40" s="115"/>
    </row>
    <row r="41" spans="1:8" ht="13.9" customHeight="1">
      <c r="A41" s="268" t="s">
        <v>579</v>
      </c>
      <c r="B41" s="268" t="str">
        <f ca="1">VLOOKUP($A41,'Orçamento Sintético'!$A:$H,4,0)</f>
        <v>DEMOLIÇÃO, REMOÇÃO, INTERDIÇÃO E REMANEJAMENTO</v>
      </c>
      <c r="C41" s="125">
        <f ca="1">ROUND(C42/$F$452,4)</f>
        <v>1.77E-2</v>
      </c>
      <c r="D41" s="125">
        <f>ROUND(D42/$C42,4)</f>
        <v>0.6431</v>
      </c>
      <c r="E41" s="126">
        <f>ROUND(E42/$C42,4)</f>
        <v>0.3569</v>
      </c>
      <c r="F41" s="126">
        <f>ROUND(F42/$C42,4)</f>
        <v>0</v>
      </c>
      <c r="H41" s="114"/>
    </row>
    <row r="42" spans="1:8" ht="13.9" customHeight="1">
      <c r="A42" s="269"/>
      <c r="B42" s="269"/>
      <c r="C42" s="127">
        <f ca="1">VLOOKUP($A41,'Orçamento Sintético'!$A:$H,8,0)</f>
        <v>12121.130000000001</v>
      </c>
      <c r="D42" s="127">
        <f>D44+D54</f>
        <v>7794.68</v>
      </c>
      <c r="E42" s="127">
        <f>E44+E54</f>
        <v>4326.4500000000007</v>
      </c>
      <c r="F42" s="127">
        <f>F44+F54</f>
        <v>0</v>
      </c>
      <c r="H42" s="114"/>
    </row>
    <row r="43" spans="1:8" ht="13.9" customHeight="1">
      <c r="A43" s="268" t="s">
        <v>724</v>
      </c>
      <c r="B43" s="268" t="str">
        <f ca="1">VLOOKUP($A43,'Orçamento Sintético'!$A:$H,4,0)</f>
        <v>Demolição Convencional</v>
      </c>
      <c r="C43" s="121">
        <f ca="1">ROUND(C44/$F$452,4)</f>
        <v>5.7999999999999996E-3</v>
      </c>
      <c r="D43" s="121">
        <f>ROUND(D44/$C44,4)</f>
        <v>0.80249999999999999</v>
      </c>
      <c r="E43" s="121">
        <f>ROUND(E44/$C44,4)</f>
        <v>0.19750000000000001</v>
      </c>
      <c r="F43" s="121">
        <f>ROUND(F44/$C44,4)</f>
        <v>0</v>
      </c>
      <c r="H43" s="114"/>
    </row>
    <row r="44" spans="1:8" ht="13.9" customHeight="1">
      <c r="A44" s="269"/>
      <c r="B44" s="269"/>
      <c r="C44" s="127">
        <f ca="1">VLOOKUP($A43,'Orçamento Sintético'!$A:$H,8,0)</f>
        <v>3982.0299999999997</v>
      </c>
      <c r="D44" s="127">
        <f>D46+D48+D50+D52</f>
        <v>3195.55</v>
      </c>
      <c r="E44" s="127">
        <f>E46+E48+E50+E52</f>
        <v>786.48</v>
      </c>
      <c r="F44" s="127">
        <f>F46+F48+F50+F52</f>
        <v>0</v>
      </c>
      <c r="H44" s="114"/>
    </row>
    <row r="45" spans="1:8" ht="13.9" customHeight="1">
      <c r="A45" s="270" t="s">
        <v>725</v>
      </c>
      <c r="B45" s="270" t="str">
        <f ca="1">VLOOKUP($A45,'Orçamento Sintético'!$A:$H,4,0)</f>
        <v>DEMOLIÇÃO DE REVESTIMENTO CERÂMICO, DE FORMA MECANIZADA COM MARTELETE, SEM REAPROVEITAMENTO. AF_12/2017</v>
      </c>
      <c r="C45" s="112">
        <f ca="1">ROUND(C46/$F$452,4)</f>
        <v>4.0000000000000001E-3</v>
      </c>
      <c r="D45" s="128">
        <v>0.8</v>
      </c>
      <c r="E45" s="112">
        <v>0.2</v>
      </c>
      <c r="F45" s="112">
        <v>0</v>
      </c>
      <c r="H45" s="115"/>
    </row>
    <row r="46" spans="1:8" ht="13.9" customHeight="1">
      <c r="A46" s="270"/>
      <c r="B46" s="270"/>
      <c r="C46" s="113">
        <f ca="1">VLOOKUP($A45,'Orçamento Sintético'!$A:$H,8,0)</f>
        <v>2741.25</v>
      </c>
      <c r="D46" s="129">
        <f>ROUND($C46*D45,2)</f>
        <v>2193</v>
      </c>
      <c r="E46" s="113">
        <f>ROUND($C46*E45,2)</f>
        <v>548.25</v>
      </c>
      <c r="F46" s="113">
        <f>ROUND($C46*F45,2)</f>
        <v>0</v>
      </c>
      <c r="H46" s="114"/>
    </row>
    <row r="47" spans="1:8" ht="13.9" customHeight="1">
      <c r="A47" s="270" t="s">
        <v>728</v>
      </c>
      <c r="B47" s="270" t="str">
        <f ca="1">VLOOKUP($A47,'Orçamento Sintético'!$A:$H,4,0)</f>
        <v>DEMOLIÇÃO DE RODAPÉ CERÂMICO, DE FORMA MANUAL, SEM REAPROVEITAMENTO. AF_12/2017</v>
      </c>
      <c r="C47" s="112">
        <f ca="1">ROUND(C48/$F$452,4)</f>
        <v>5.9999999999999995E-4</v>
      </c>
      <c r="D47" s="128">
        <v>0.8</v>
      </c>
      <c r="E47" s="112">
        <v>0.2</v>
      </c>
      <c r="F47" s="112">
        <v>0</v>
      </c>
      <c r="H47" s="115"/>
    </row>
    <row r="48" spans="1:8" ht="13.9" customHeight="1">
      <c r="A48" s="270"/>
      <c r="B48" s="270"/>
      <c r="C48" s="113">
        <f ca="1">VLOOKUP($A47,'Orçamento Sintético'!$A:$H,8,0)</f>
        <v>381.94</v>
      </c>
      <c r="D48" s="129">
        <f>ROUND($C48*D47,2)</f>
        <v>305.55</v>
      </c>
      <c r="E48" s="113">
        <f>ROUND($C48*E47,2)</f>
        <v>76.39</v>
      </c>
      <c r="F48" s="113">
        <f>ROUND($C48*F47,2)</f>
        <v>0</v>
      </c>
      <c r="H48" s="115"/>
    </row>
    <row r="49" spans="1:8" ht="13.9" customHeight="1">
      <c r="A49" s="270" t="s">
        <v>731</v>
      </c>
      <c r="B49" s="270" t="str">
        <f ca="1">VLOOKUP($A49,'Orçamento Sintético'!$A:$H,4,0)</f>
        <v>DEMOLIÇÃO DE ALVENARIA PARA QUALQUER TIPO DE BLOCO, DE FORMA MECANIZADA, SEM REAPROVEITAMENTO. AF_12/2017</v>
      </c>
      <c r="C49" s="112">
        <f ca="1">ROUND(C50/$F$452,4)</f>
        <v>1E-4</v>
      </c>
      <c r="D49" s="128">
        <v>1</v>
      </c>
      <c r="E49" s="112">
        <v>0</v>
      </c>
      <c r="F49" s="112">
        <v>0</v>
      </c>
      <c r="H49" s="114"/>
    </row>
    <row r="50" spans="1:8" ht="13.9" customHeight="1">
      <c r="A50" s="270"/>
      <c r="B50" s="270"/>
      <c r="C50" s="113">
        <f ca="1">VLOOKUP($A49,'Orçamento Sintético'!$A:$H,8,0)</f>
        <v>49.64</v>
      </c>
      <c r="D50" s="129">
        <f>ROUND($C50*D49,2)</f>
        <v>49.64</v>
      </c>
      <c r="E50" s="113">
        <f>ROUND($C50*E49,2)</f>
        <v>0</v>
      </c>
      <c r="F50" s="113">
        <f>ROUND($C50*F49,2)</f>
        <v>0</v>
      </c>
      <c r="H50" s="115"/>
    </row>
    <row r="51" spans="1:8" ht="13.9" customHeight="1">
      <c r="A51" s="270" t="s">
        <v>733</v>
      </c>
      <c r="B51" s="270" t="str">
        <f ca="1">VLOOKUP($A51,'Orçamento Sintético'!$A:$H,4,0)</f>
        <v>DEMOLIÇÃO DE ARGAMASSAS, DE FORMA MANUAL, SEM REAPROVEITAMENTO. AF_12/2017</v>
      </c>
      <c r="C51" s="112">
        <f ca="1">ROUND(C52/$F$452,4)</f>
        <v>1.1999999999999999E-3</v>
      </c>
      <c r="D51" s="128">
        <v>0.8</v>
      </c>
      <c r="E51" s="112">
        <v>0.2</v>
      </c>
      <c r="F51" s="112">
        <v>0</v>
      </c>
      <c r="H51" s="115"/>
    </row>
    <row r="52" spans="1:8" ht="13.9" customHeight="1">
      <c r="A52" s="270"/>
      <c r="B52" s="270"/>
      <c r="C52" s="113">
        <f ca="1">VLOOKUP($A51,'Orçamento Sintético'!$A:$H,8,0)</f>
        <v>809.2</v>
      </c>
      <c r="D52" s="129">
        <f>ROUND($C52*D51,2)</f>
        <v>647.36</v>
      </c>
      <c r="E52" s="113">
        <f>ROUND($C52*E51,2)</f>
        <v>161.84</v>
      </c>
      <c r="F52" s="113">
        <f>ROUND($C52*F51,2)</f>
        <v>0</v>
      </c>
      <c r="H52" s="114"/>
    </row>
    <row r="53" spans="1:8" ht="13.9" customHeight="1">
      <c r="A53" s="268" t="s">
        <v>580</v>
      </c>
      <c r="B53" s="268" t="str">
        <f ca="1">VLOOKUP($A53,'Orçamento Sintético'!$A:$H,4,0)</f>
        <v>Remoção</v>
      </c>
      <c r="C53" s="121">
        <f ca="1">ROUND(C54/$F$452,4)</f>
        <v>1.1900000000000001E-2</v>
      </c>
      <c r="D53" s="121">
        <f>ROUND(D54/$C54,4)</f>
        <v>0.56510000000000005</v>
      </c>
      <c r="E53" s="121">
        <f>ROUND(E54/$C54,4)</f>
        <v>0.43490000000000001</v>
      </c>
      <c r="F53" s="121">
        <f>ROUND(F54/$C54,4)</f>
        <v>0</v>
      </c>
      <c r="H53" s="115"/>
    </row>
    <row r="54" spans="1:8" ht="13.9" customHeight="1">
      <c r="A54" s="269"/>
      <c r="B54" s="269"/>
      <c r="C54" s="127">
        <f ca="1">VLOOKUP($A53,'Orçamento Sintético'!$A:$H,8,0)</f>
        <v>8139.1</v>
      </c>
      <c r="D54" s="127">
        <f>D56+D58+D60+D62+D64+D66+D68+D70+D72+D74</f>
        <v>4599.13</v>
      </c>
      <c r="E54" s="127">
        <f>E56+E58+E60+E62+E64+E66+E68+E70+E72+E74</f>
        <v>3539.9700000000003</v>
      </c>
      <c r="F54" s="127">
        <f>F56+F58+F60+F62+F64+F66+F68+F70+F72+F74</f>
        <v>0</v>
      </c>
      <c r="H54" s="115"/>
    </row>
    <row r="55" spans="1:8" ht="13.9" customHeight="1">
      <c r="A55" s="270" t="s">
        <v>734</v>
      </c>
      <c r="B55" s="270" t="str">
        <f ca="1">VLOOKUP($A55,'Orçamento Sintético'!$A:$H,4,0)</f>
        <v>REMOÇÃO DE LOUÇAS, DE FORMA MANUAL, SEM REAPROVEITAMENTO. AF_12/2017</v>
      </c>
      <c r="C55" s="112">
        <f ca="1">ROUND(C56/$F$452,4)</f>
        <v>2.9999999999999997E-4</v>
      </c>
      <c r="D55" s="128">
        <v>1</v>
      </c>
      <c r="E55" s="112">
        <v>0</v>
      </c>
      <c r="F55" s="112">
        <v>0</v>
      </c>
      <c r="H55" s="115"/>
    </row>
    <row r="56" spans="1:8" ht="13.9" customHeight="1">
      <c r="A56" s="270"/>
      <c r="B56" s="270"/>
      <c r="C56" s="113">
        <f ca="1">VLOOKUP($A55,'Orçamento Sintético'!$A:$H,8,0)</f>
        <v>203.68</v>
      </c>
      <c r="D56" s="129">
        <f>ROUND($C56*D55,2)</f>
        <v>203.68</v>
      </c>
      <c r="E56" s="113">
        <f>ROUND($C56*E55,2)</f>
        <v>0</v>
      </c>
      <c r="F56" s="113">
        <f>ROUND($C56*F55,2)</f>
        <v>0</v>
      </c>
      <c r="H56" s="114"/>
    </row>
    <row r="57" spans="1:8" ht="13.9" customHeight="1">
      <c r="A57" s="270" t="s">
        <v>735</v>
      </c>
      <c r="B57" s="270" t="str">
        <f ca="1">VLOOKUP($A57,'Orçamento Sintético'!$A:$H,4,0)</f>
        <v>Cópia da Iopes (010225) - Retirada de peças de granito - bancada, banca, balcão, prateleira</v>
      </c>
      <c r="C57" s="112">
        <f ca="1">ROUND(C58/$F$452,4)</f>
        <v>2.0000000000000001E-4</v>
      </c>
      <c r="D57" s="128">
        <v>1</v>
      </c>
      <c r="E57" s="112">
        <v>0</v>
      </c>
      <c r="F57" s="112">
        <v>0</v>
      </c>
      <c r="H57" s="114"/>
    </row>
    <row r="58" spans="1:8" ht="13.9" customHeight="1">
      <c r="A58" s="270"/>
      <c r="B58" s="270"/>
      <c r="C58" s="113">
        <f ca="1">VLOOKUP($A57,'Orçamento Sintético'!$A:$H,8,0)</f>
        <v>157.44</v>
      </c>
      <c r="D58" s="129">
        <f>ROUND($C58*D57,2)</f>
        <v>157.44</v>
      </c>
      <c r="E58" s="113">
        <f>ROUND($C58*E57,2)</f>
        <v>0</v>
      </c>
      <c r="F58" s="113">
        <f>ROUND($C58*F57,2)</f>
        <v>0</v>
      </c>
      <c r="H58" s="115"/>
    </row>
    <row r="59" spans="1:8" ht="13.9" customHeight="1">
      <c r="A59" s="270" t="s">
        <v>736</v>
      </c>
      <c r="B59" s="270" t="str">
        <f ca="1">VLOOKUP($A59,'Orçamento Sintético'!$A:$H,4,0)</f>
        <v>REMOÇÃO DE PORTAS, DE FORMA MANUAL, SEM REAPROVEITAMENTO. AF_12/2017</v>
      </c>
      <c r="C59" s="112">
        <f ca="1">ROUND(C60/$F$452,4)</f>
        <v>1E-4</v>
      </c>
      <c r="D59" s="128">
        <v>1</v>
      </c>
      <c r="E59" s="112">
        <v>0</v>
      </c>
      <c r="F59" s="112">
        <v>0</v>
      </c>
      <c r="H59" s="114"/>
    </row>
    <row r="60" spans="1:8" ht="13.9" customHeight="1">
      <c r="A60" s="270"/>
      <c r="B60" s="270"/>
      <c r="C60" s="113">
        <f ca="1">VLOOKUP($A59,'Orçamento Sintético'!$A:$H,8,0)</f>
        <v>72.900000000000006</v>
      </c>
      <c r="D60" s="129">
        <f>ROUND($C60*D59,2)</f>
        <v>72.900000000000006</v>
      </c>
      <c r="E60" s="113">
        <f>ROUND($C60*E59,2)</f>
        <v>0</v>
      </c>
      <c r="F60" s="113">
        <f>ROUND($C60*F59,2)</f>
        <v>0</v>
      </c>
      <c r="H60" s="114"/>
    </row>
    <row r="61" spans="1:8" ht="13.9" customHeight="1">
      <c r="A61" s="270" t="s">
        <v>739</v>
      </c>
      <c r="B61" s="270" t="str">
        <f ca="1">VLOOKUP($A61,'Orçamento Sintético'!$A:$H,4,0)</f>
        <v>REMOÇÃO DE METAIS SANITÁRIOS, DE FORMA MANUAL, SEM REAPROVEITAMENTO. AF_12/2017</v>
      </c>
      <c r="C61" s="112">
        <f ca="1">ROUND(C62/$F$452,4)</f>
        <v>2.0000000000000001E-4</v>
      </c>
      <c r="D61" s="128">
        <v>1</v>
      </c>
      <c r="E61" s="112">
        <v>0</v>
      </c>
      <c r="F61" s="112">
        <v>0</v>
      </c>
      <c r="H61" s="114"/>
    </row>
    <row r="62" spans="1:8" ht="13.9" customHeight="1">
      <c r="A62" s="270"/>
      <c r="B62" s="270"/>
      <c r="C62" s="113">
        <f ca="1">VLOOKUP($A61,'Orçamento Sintético'!$A:$H,8,0)</f>
        <v>148.38999999999999</v>
      </c>
      <c r="D62" s="129">
        <f>ROUND($C62*D61,2)</f>
        <v>148.38999999999999</v>
      </c>
      <c r="E62" s="113">
        <f>ROUND($C62*E61,2)</f>
        <v>0</v>
      </c>
      <c r="F62" s="113">
        <f>ROUND($C62*F61,2)</f>
        <v>0</v>
      </c>
      <c r="H62" s="115"/>
    </row>
    <row r="63" spans="1:8" ht="13.9" customHeight="1">
      <c r="A63" s="270" t="s">
        <v>740</v>
      </c>
      <c r="B63" s="270" t="str">
        <f ca="1">VLOOKUP($A63,'Orçamento Sintético'!$A:$H,4,0)</f>
        <v>Copia da SBC (022441) - REMOÇÃO DE DIVISÓRIAS SANITÁRIA DE MADEIRA</v>
      </c>
      <c r="C63" s="112">
        <f ca="1">ROUND(C64/$F$452,4)</f>
        <v>8.9999999999999998E-4</v>
      </c>
      <c r="D63" s="128">
        <v>1</v>
      </c>
      <c r="E63" s="112">
        <v>0</v>
      </c>
      <c r="F63" s="112">
        <v>0</v>
      </c>
      <c r="H63" s="114"/>
    </row>
    <row r="64" spans="1:8" ht="13.9" customHeight="1">
      <c r="A64" s="270"/>
      <c r="B64" s="270"/>
      <c r="C64" s="113">
        <f ca="1">VLOOKUP($A63,'Orçamento Sintético'!$A:$H,8,0)</f>
        <v>648.27</v>
      </c>
      <c r="D64" s="129">
        <f>ROUND($C64*D63,2)</f>
        <v>648.27</v>
      </c>
      <c r="E64" s="113">
        <f>ROUND($C64*E63,2)</f>
        <v>0</v>
      </c>
      <c r="F64" s="113">
        <f>ROUND($C64*F63,2)</f>
        <v>0</v>
      </c>
      <c r="H64" s="115"/>
    </row>
    <row r="65" spans="1:8" ht="13.9" customHeight="1">
      <c r="A65" s="270" t="s">
        <v>741</v>
      </c>
      <c r="B65" s="270" t="str">
        <f ca="1">VLOOKUP($A65,'Orçamento Sintético'!$A:$H,4,0)</f>
        <v>Copia da SINAPI (100717) - Retirada de laminado melamínico e lixamento manual de superfície</v>
      </c>
      <c r="C65" s="112">
        <f ca="1">ROUND(C66/$F$452,4)</f>
        <v>3.5999999999999999E-3</v>
      </c>
      <c r="D65" s="128">
        <v>1</v>
      </c>
      <c r="E65" s="112">
        <v>0</v>
      </c>
      <c r="F65" s="112">
        <v>0</v>
      </c>
      <c r="H65" s="114"/>
    </row>
    <row r="66" spans="1:8" ht="13.9" customHeight="1">
      <c r="A66" s="270"/>
      <c r="B66" s="270"/>
      <c r="C66" s="113">
        <f ca="1">VLOOKUP($A65,'Orçamento Sintético'!$A:$H,8,0)</f>
        <v>2487.46</v>
      </c>
      <c r="D66" s="129">
        <f>ROUND($C66*D65,2)</f>
        <v>2487.46</v>
      </c>
      <c r="E66" s="113">
        <f>ROUND($C66*E65,2)</f>
        <v>0</v>
      </c>
      <c r="F66" s="113">
        <f>ROUND($C66*F65,2)</f>
        <v>0</v>
      </c>
      <c r="H66" s="115"/>
    </row>
    <row r="67" spans="1:8" ht="13.9" customHeight="1">
      <c r="A67" s="270" t="s">
        <v>742</v>
      </c>
      <c r="B67" s="270" t="str">
        <f ca="1">VLOOKUP($A67,'Orçamento Sintético'!$A:$H,4,0)</f>
        <v>REMOÇÃO DE LUMINÁRIAS, DE FORMA MANUAL, SEM REAPROVEITAMENTO. AF_12/2017</v>
      </c>
      <c r="C67" s="112">
        <f ca="1">ROUND(C68/$F$452,4)</f>
        <v>0</v>
      </c>
      <c r="D67" s="128">
        <v>0</v>
      </c>
      <c r="E67" s="112">
        <v>1</v>
      </c>
      <c r="F67" s="112">
        <v>0</v>
      </c>
      <c r="H67" s="114"/>
    </row>
    <row r="68" spans="1:8" ht="13.9" customHeight="1">
      <c r="A68" s="270"/>
      <c r="B68" s="270"/>
      <c r="C68" s="113">
        <f ca="1">VLOOKUP($A67,'Orçamento Sintético'!$A:$H,8,0)</f>
        <v>17.920000000000002</v>
      </c>
      <c r="D68" s="129">
        <f>ROUND($C68*D67,2)</f>
        <v>0</v>
      </c>
      <c r="E68" s="113">
        <f>ROUND($C68*E67,2)</f>
        <v>17.920000000000002</v>
      </c>
      <c r="F68" s="113">
        <f>ROUND($C68*F67,2)</f>
        <v>0</v>
      </c>
      <c r="H68" s="115"/>
    </row>
    <row r="69" spans="1:8" ht="13.9" customHeight="1">
      <c r="A69" s="270" t="s">
        <v>743</v>
      </c>
      <c r="B69" s="270" t="str">
        <f ca="1">VLOOKUP($A69,'Orçamento Sintético'!$A:$H,4,0)</f>
        <v>Copia da ORSE (12345) - Remoção e reassentamento de Porta automática de vidro</v>
      </c>
      <c r="C69" s="112">
        <f ca="1">ROUND(C70/$F$452,4)</f>
        <v>2.0999999999999999E-3</v>
      </c>
      <c r="D69" s="128">
        <v>0</v>
      </c>
      <c r="E69" s="112">
        <v>1</v>
      </c>
      <c r="F69" s="112">
        <v>0</v>
      </c>
      <c r="H69" s="115"/>
    </row>
    <row r="70" spans="1:8" ht="13.9" customHeight="1">
      <c r="A70" s="270"/>
      <c r="B70" s="270"/>
      <c r="C70" s="113">
        <f ca="1">VLOOKUP($A69,'Orçamento Sintético'!$A:$H,8,0)</f>
        <v>1421.88</v>
      </c>
      <c r="D70" s="129">
        <f>ROUND($C70*D69,2)</f>
        <v>0</v>
      </c>
      <c r="E70" s="113">
        <f>ROUND($C70*E69,2)</f>
        <v>1421.88</v>
      </c>
      <c r="F70" s="113">
        <f>ROUND($C70*F69,2)</f>
        <v>0</v>
      </c>
      <c r="H70" s="114"/>
    </row>
    <row r="71" spans="1:8" ht="13.9" customHeight="1">
      <c r="A71" s="270" t="s">
        <v>744</v>
      </c>
      <c r="B71" s="270" t="str">
        <f ca="1">VLOOKUP($A71,'Orçamento Sintético'!$A:$H,4,0)</f>
        <v>Transporte de material – bota-fora, D.M.T = 60,0 km - carga manual</v>
      </c>
      <c r="C71" s="112">
        <f ca="1">ROUND(C72/$F$452,4)</f>
        <v>2.7000000000000001E-3</v>
      </c>
      <c r="D71" s="128">
        <v>0</v>
      </c>
      <c r="E71" s="112">
        <v>1</v>
      </c>
      <c r="F71" s="112">
        <v>0</v>
      </c>
      <c r="H71" s="115"/>
    </row>
    <row r="72" spans="1:8" ht="13.9" customHeight="1">
      <c r="A72" s="270"/>
      <c r="B72" s="270"/>
      <c r="C72" s="113">
        <f ca="1">VLOOKUP($A71,'Orçamento Sintético'!$A:$H,8,0)</f>
        <v>1879.92</v>
      </c>
      <c r="D72" s="129">
        <f>ROUND($C72*D71,2)</f>
        <v>0</v>
      </c>
      <c r="E72" s="113">
        <f>ROUND($C72*E71,2)</f>
        <v>1879.92</v>
      </c>
      <c r="F72" s="113">
        <f>ROUND($C72*F71,2)</f>
        <v>0</v>
      </c>
      <c r="H72" s="115"/>
    </row>
    <row r="73" spans="1:8" ht="13.9" customHeight="1">
      <c r="A73" s="270" t="s">
        <v>891</v>
      </c>
      <c r="B73" s="270" t="str">
        <f ca="1">VLOOKUP($A73,'Orçamento Sintético'!$A:$H,4,0)</f>
        <v>TRANSPORTE HORIZONTAL MANUAL, DE SACOS DE 30 KG (UNIDADE: KGXKM). AF_07/2019</v>
      </c>
      <c r="C73" s="112">
        <f ca="1">ROUND(C74/$F$452,4)</f>
        <v>1.6000000000000001E-3</v>
      </c>
      <c r="D73" s="128">
        <v>0.8</v>
      </c>
      <c r="E73" s="112">
        <v>0.2</v>
      </c>
      <c r="F73" s="112">
        <v>0</v>
      </c>
      <c r="H73" s="115"/>
    </row>
    <row r="74" spans="1:8" ht="13.9" customHeight="1">
      <c r="A74" s="270"/>
      <c r="B74" s="270"/>
      <c r="C74" s="113">
        <f ca="1">VLOOKUP($A73,'Orçamento Sintético'!$A:$H,8,0)</f>
        <v>1101.24</v>
      </c>
      <c r="D74" s="129">
        <f>ROUND($C74*D73,2)</f>
        <v>880.99</v>
      </c>
      <c r="E74" s="113">
        <f>ROUND($C74*E73,2)</f>
        <v>220.25</v>
      </c>
      <c r="F74" s="113">
        <f>ROUND($C74*F73,2)</f>
        <v>0</v>
      </c>
      <c r="H74" s="115"/>
    </row>
    <row r="75" spans="1:8" ht="13.9" customHeight="1">
      <c r="A75" s="266" t="s">
        <v>556</v>
      </c>
      <c r="B75" s="267" t="str">
        <f ca="1">VLOOKUP($A75,'Orçamento Sintético'!$A:$H,4,0)</f>
        <v>SERVIÇOS AUXILIARES E ADMINISTRATIVOS</v>
      </c>
      <c r="C75" s="108">
        <f ca="1">ROUND(C76/$F$452,4)</f>
        <v>2.76E-2</v>
      </c>
      <c r="D75" s="109">
        <f>ROUND(D76/$C76,4)</f>
        <v>0.33</v>
      </c>
      <c r="E75" s="109">
        <f>ROUND(E76/$C76,4)</f>
        <v>0.34</v>
      </c>
      <c r="F75" s="109">
        <f>ROUND(F76/$C76,4)</f>
        <v>0.33</v>
      </c>
      <c r="H75" s="115"/>
    </row>
    <row r="76" spans="1:8" ht="13.9" customHeight="1">
      <c r="A76" s="266"/>
      <c r="B76" s="267"/>
      <c r="C76" s="110">
        <f ca="1">VLOOKUP($A75,'Orçamento Sintético'!$A:$H,8,0)</f>
        <v>18963.059999999998</v>
      </c>
      <c r="D76" s="111">
        <f>D78</f>
        <v>6257.8099999999995</v>
      </c>
      <c r="E76" s="111">
        <f>E78</f>
        <v>6447.4400000000005</v>
      </c>
      <c r="F76" s="111">
        <f>F78</f>
        <v>6257.8099999999995</v>
      </c>
      <c r="H76" s="114"/>
    </row>
    <row r="77" spans="1:8" ht="13.9" customHeight="1">
      <c r="A77" s="268" t="s">
        <v>582</v>
      </c>
      <c r="B77" s="268" t="str">
        <f ca="1">VLOOKUP($A77,'Orçamento Sintético'!$A:$H,4,0)</f>
        <v>PESSOAL</v>
      </c>
      <c r="C77" s="125">
        <f ca="1">ROUND(C78/$F$452,4)</f>
        <v>2.76E-2</v>
      </c>
      <c r="D77" s="125">
        <f>ROUND(D78/$C78,4)</f>
        <v>0.33</v>
      </c>
      <c r="E77" s="126">
        <f>ROUND(E78/$C78,4)</f>
        <v>0.34</v>
      </c>
      <c r="F77" s="126">
        <f>ROUND(F78/$C78,4)</f>
        <v>0.33</v>
      </c>
      <c r="H77" s="115"/>
    </row>
    <row r="78" spans="1:8" ht="13.9" customHeight="1">
      <c r="A78" s="269"/>
      <c r="B78" s="269"/>
      <c r="C78" s="127">
        <f ca="1">VLOOKUP($A77,'Orçamento Sintético'!$A:$H,8,0)</f>
        <v>18963.059999999998</v>
      </c>
      <c r="D78" s="127">
        <f>D80</f>
        <v>6257.8099999999995</v>
      </c>
      <c r="E78" s="127">
        <f>E80</f>
        <v>6447.4400000000005</v>
      </c>
      <c r="F78" s="127">
        <f>F80</f>
        <v>6257.8099999999995</v>
      </c>
      <c r="H78" s="114"/>
    </row>
    <row r="79" spans="1:8" ht="13.9" customHeight="1">
      <c r="A79" s="268" t="s">
        <v>584</v>
      </c>
      <c r="B79" s="268" t="str">
        <f ca="1">VLOOKUP($A79,'Orçamento Sintético'!$A:$H,4,0)</f>
        <v>Mão-de-obra</v>
      </c>
      <c r="C79" s="121">
        <f ca="1">ROUND(C80/$F$452,4)</f>
        <v>2.76E-2</v>
      </c>
      <c r="D79" s="121">
        <f>ROUND(D80/$C80,4)</f>
        <v>0.33</v>
      </c>
      <c r="E79" s="121">
        <f>ROUND(E80/$C80,4)</f>
        <v>0.34</v>
      </c>
      <c r="F79" s="121">
        <f>ROUND(F80/$C80,4)</f>
        <v>0.33</v>
      </c>
      <c r="H79" s="115"/>
    </row>
    <row r="80" spans="1:8" ht="13.9" customHeight="1">
      <c r="A80" s="269"/>
      <c r="B80" s="269"/>
      <c r="C80" s="127">
        <f ca="1">VLOOKUP($A79,'Orçamento Sintético'!$A:$H,8,0)</f>
        <v>18963.059999999998</v>
      </c>
      <c r="D80" s="127">
        <f>D82+D84</f>
        <v>6257.8099999999995</v>
      </c>
      <c r="E80" s="127">
        <f>E82+E84</f>
        <v>6447.4400000000005</v>
      </c>
      <c r="F80" s="127">
        <f>F82+F84</f>
        <v>6257.8099999999995</v>
      </c>
      <c r="H80" s="115"/>
    </row>
    <row r="81" spans="1:8" ht="13.9" customHeight="1">
      <c r="A81" s="270" t="s">
        <v>585</v>
      </c>
      <c r="B81" s="270" t="str">
        <f ca="1">VLOOKUP($A81,'Orçamento Sintético'!$A:$H,4,0)</f>
        <v>ENCARREGADO GERAL DE OBRAS COM ENCARGOS COMPLEMENTARES</v>
      </c>
      <c r="C81" s="112">
        <f ca="1">ROUND(C82/$F$452,4)</f>
        <v>1.5800000000000002E-2</v>
      </c>
      <c r="D81" s="128">
        <v>0.33</v>
      </c>
      <c r="E81" s="112">
        <v>0.34</v>
      </c>
      <c r="F81" s="112">
        <v>0.33</v>
      </c>
      <c r="H81" s="115"/>
    </row>
    <row r="82" spans="1:8" ht="13.9" customHeight="1">
      <c r="A82" s="270"/>
      <c r="B82" s="270"/>
      <c r="C82" s="113">
        <f ca="1">VLOOKUP($A81,'Orçamento Sintético'!$A:$H,8,0)</f>
        <v>10820.64</v>
      </c>
      <c r="D82" s="129">
        <f>ROUND($C82*D81,2)</f>
        <v>3570.81</v>
      </c>
      <c r="E82" s="113">
        <f>ROUND($C82*E81,2)</f>
        <v>3679.02</v>
      </c>
      <c r="F82" s="113">
        <f>ROUND($C82*F81,2)</f>
        <v>3570.81</v>
      </c>
      <c r="H82" s="115"/>
    </row>
    <row r="83" spans="1:8" ht="13.9" customHeight="1">
      <c r="A83" s="270" t="s">
        <v>747</v>
      </c>
      <c r="B83" s="270" t="str">
        <f ca="1">VLOOKUP($A83,'Orçamento Sintético'!$A:$H,4,0)</f>
        <v>ENGENHEIRO CIVIL DE OBRA PLENO COM ENCARGOS COMPLEMENTARES</v>
      </c>
      <c r="C83" s="112">
        <f ca="1">ROUND(C84/$F$452,4)</f>
        <v>1.1900000000000001E-2</v>
      </c>
      <c r="D83" s="128">
        <v>0.33</v>
      </c>
      <c r="E83" s="112">
        <v>0.34</v>
      </c>
      <c r="F83" s="112">
        <v>0.33</v>
      </c>
      <c r="H83" s="115"/>
    </row>
    <row r="84" spans="1:8" ht="13.9" customHeight="1">
      <c r="A84" s="270"/>
      <c r="B84" s="270"/>
      <c r="C84" s="113">
        <f ca="1">VLOOKUP($A83,'Orçamento Sintético'!$A:$H,8,0)</f>
        <v>8142.42</v>
      </c>
      <c r="D84" s="129">
        <f>ROUND($C84*D83,2)</f>
        <v>2687</v>
      </c>
      <c r="E84" s="113">
        <f>ROUND($C84*E83,2)</f>
        <v>2768.42</v>
      </c>
      <c r="F84" s="113">
        <f>ROUND($C84*F83,2)</f>
        <v>2687</v>
      </c>
      <c r="H84" s="114"/>
    </row>
    <row r="85" spans="1:8" ht="13.9" customHeight="1">
      <c r="A85" s="266" t="s">
        <v>557</v>
      </c>
      <c r="B85" s="267" t="str">
        <f ca="1">VLOOKUP($A85,'Orçamento Sintético'!$A:$H,4,0)</f>
        <v>ARQUITETURA</v>
      </c>
      <c r="C85" s="108">
        <f ca="1">ROUND(C86/$F$452,4)</f>
        <v>0.80600000000000005</v>
      </c>
      <c r="D85" s="109">
        <f>ROUND(D86/$C86,4)</f>
        <v>0.32019999999999998</v>
      </c>
      <c r="E85" s="109">
        <f>ROUND(E86/$C86,4)</f>
        <v>0.33429999999999999</v>
      </c>
      <c r="F85" s="109">
        <f>ROUND(F86/$C86,4)</f>
        <v>0.34549999999999997</v>
      </c>
      <c r="H85" s="115"/>
    </row>
    <row r="86" spans="1:8" ht="13.9" customHeight="1">
      <c r="A86" s="266"/>
      <c r="B86" s="267"/>
      <c r="C86" s="110">
        <f ca="1">VLOOKUP($A85,'Orçamento Sintético'!$A:$H,8,0)</f>
        <v>552951.71</v>
      </c>
      <c r="D86" s="111">
        <f>D88+D108+D120+D126+D196+D200+D206+D222</f>
        <v>177075.71999999997</v>
      </c>
      <c r="E86" s="111">
        <f>E88+E108+E120+E126+E196+E200+E206+E222</f>
        <v>184854.44999999998</v>
      </c>
      <c r="F86" s="111">
        <f>F88+F108+F120+F126+F196+F200+F206+F222</f>
        <v>191021.54</v>
      </c>
      <c r="H86" s="115"/>
    </row>
    <row r="87" spans="1:8" ht="13.9" customHeight="1">
      <c r="A87" s="268" t="s">
        <v>750</v>
      </c>
      <c r="B87" s="268" t="str">
        <f ca="1">VLOOKUP($A87,'Orçamento Sintético'!$A:$H,4,0)</f>
        <v>PAREDES E ELEMENTOS DE VEDAÇÃO</v>
      </c>
      <c r="C87" s="125">
        <f ca="1">ROUND(C88/$F$452,4)</f>
        <v>0.29339999999999999</v>
      </c>
      <c r="D87" s="125">
        <f>ROUND(D88/$C88,4)</f>
        <v>3.3E-3</v>
      </c>
      <c r="E87" s="126">
        <f>ROUND(E88/$C88,4)</f>
        <v>0.29899999999999999</v>
      </c>
      <c r="F87" s="126">
        <f>ROUND(F88/$C88,4)</f>
        <v>0.69769999999999999</v>
      </c>
      <c r="H87" s="115"/>
    </row>
    <row r="88" spans="1:8" ht="13.9" customHeight="1">
      <c r="A88" s="269"/>
      <c r="B88" s="269"/>
      <c r="C88" s="127">
        <f ca="1">VLOOKUP($A87,'Orçamento Sintético'!$A:$H,8,0)</f>
        <v>201288.81</v>
      </c>
      <c r="D88" s="127">
        <f>D90+D102</f>
        <v>667.63</v>
      </c>
      <c r="E88" s="127">
        <f>E90+E102</f>
        <v>60186.36</v>
      </c>
      <c r="F88" s="127">
        <f>F90+F102</f>
        <v>140434.82</v>
      </c>
      <c r="H88" s="114"/>
    </row>
    <row r="89" spans="1:8" ht="13.9" customHeight="1">
      <c r="A89" s="268" t="s">
        <v>752</v>
      </c>
      <c r="B89" s="268" t="str">
        <f ca="1">VLOOKUP($A89,'Orçamento Sintético'!$A:$H,4,0)</f>
        <v>Alvenarias</v>
      </c>
      <c r="C89" s="121">
        <f ca="1">ROUND(C90/$F$452,4)</f>
        <v>1E-3</v>
      </c>
      <c r="D89" s="121">
        <f>ROUND(D90/$C90,4)</f>
        <v>1</v>
      </c>
      <c r="E89" s="121">
        <f>ROUND(E90/$C90,4)</f>
        <v>0</v>
      </c>
      <c r="F89" s="121">
        <f>ROUND(F90/$C90,4)</f>
        <v>0</v>
      </c>
      <c r="H89" s="115"/>
    </row>
    <row r="90" spans="1:8" ht="13.9" customHeight="1">
      <c r="A90" s="269"/>
      <c r="B90" s="269"/>
      <c r="C90" s="127">
        <f ca="1">VLOOKUP($A89,'Orçamento Sintético'!$A:$H,8,0)</f>
        <v>667.63</v>
      </c>
      <c r="D90" s="127">
        <f>D92+D96</f>
        <v>667.63</v>
      </c>
      <c r="E90" s="127">
        <f>E92+E96</f>
        <v>0</v>
      </c>
      <c r="F90" s="127">
        <f>F92+F96</f>
        <v>0</v>
      </c>
      <c r="H90" s="115"/>
    </row>
    <row r="91" spans="1:8" ht="13.9" customHeight="1">
      <c r="A91" s="268" t="s">
        <v>897</v>
      </c>
      <c r="B91" s="268" t="str">
        <f ca="1">VLOOKUP($A91,'Orçamento Sintético'!$A:$H,4,0)</f>
        <v>Alvenaria de tijolos maciços de barro</v>
      </c>
      <c r="C91" s="121">
        <f ca="1">ROUND(C92/$F$452,4)</f>
        <v>2.0000000000000001E-4</v>
      </c>
      <c r="D91" s="122">
        <f>ROUND(D92/$C92,4)</f>
        <v>1</v>
      </c>
      <c r="E91" s="122">
        <f>ROUND(E92/$C92,4)</f>
        <v>0</v>
      </c>
      <c r="F91" s="122">
        <f>ROUND(F92/$C92,4)</f>
        <v>0</v>
      </c>
      <c r="H91" s="115"/>
    </row>
    <row r="92" spans="1:8" ht="13.9" customHeight="1">
      <c r="A92" s="269"/>
      <c r="B92" s="269"/>
      <c r="C92" s="123">
        <f ca="1">VLOOKUP($A91,'Orçamento Sintético'!$A:$H,8,0)</f>
        <v>160.22999999999999</v>
      </c>
      <c r="D92" s="124">
        <f>D94</f>
        <v>160.22999999999999</v>
      </c>
      <c r="E92" s="124">
        <f>E98</f>
        <v>0</v>
      </c>
      <c r="F92" s="124">
        <f>F98</f>
        <v>0</v>
      </c>
      <c r="H92" s="1"/>
    </row>
    <row r="93" spans="1:8" ht="13.9" customHeight="1">
      <c r="A93" s="270" t="s">
        <v>899</v>
      </c>
      <c r="B93" s="270" t="str">
        <f ca="1">VLOOKUP($A93,'Orçamento Sintético'!$A:$H,4,0)</f>
        <v>Cópia da SETOP (PIS-SOC-005) - Sóculo com enchimento em tijolos maciços, altura até 15cm, inclusive acabamento final em argamassa, esp. 20mm, aplicação manual</v>
      </c>
      <c r="C93" s="112">
        <f ca="1">ROUND(C94/$F$452,4)</f>
        <v>2.0000000000000001E-4</v>
      </c>
      <c r="D93" s="128">
        <v>1</v>
      </c>
      <c r="E93" s="112">
        <v>0</v>
      </c>
      <c r="F93" s="112">
        <v>0</v>
      </c>
      <c r="H93" s="1"/>
    </row>
    <row r="94" spans="1:8" ht="13.9" customHeight="1">
      <c r="A94" s="270"/>
      <c r="B94" s="270"/>
      <c r="C94" s="113">
        <f ca="1">VLOOKUP($A93,'Orçamento Sintético'!$A:$H,8,0)</f>
        <v>160.22999999999999</v>
      </c>
      <c r="D94" s="129">
        <f>ROUND($C94*D93,2)</f>
        <v>160.22999999999999</v>
      </c>
      <c r="E94" s="113">
        <f>ROUND($C94*E93,2)</f>
        <v>0</v>
      </c>
      <c r="F94" s="113">
        <f>ROUND($C94*F93,2)</f>
        <v>0</v>
      </c>
      <c r="H94" s="1"/>
    </row>
    <row r="95" spans="1:8" ht="13.9" customHeight="1">
      <c r="A95" s="268" t="s">
        <v>753</v>
      </c>
      <c r="B95" s="268" t="str">
        <f ca="1">VLOOKUP($A95,'Orçamento Sintético'!$A:$H,4,0)</f>
        <v>Alvenaria de tijolos furados de barro</v>
      </c>
      <c r="C95" s="121">
        <f ca="1">ROUND(C96/$F$452,4)</f>
        <v>6.9999999999999999E-4</v>
      </c>
      <c r="D95" s="122">
        <f>ROUND(D96/$C96,4)</f>
        <v>1</v>
      </c>
      <c r="E95" s="122">
        <f>ROUND(E96/$C96,4)</f>
        <v>0</v>
      </c>
      <c r="F95" s="122">
        <f>ROUND(F96/$C96,4)</f>
        <v>0</v>
      </c>
      <c r="H95" s="1"/>
    </row>
    <row r="96" spans="1:8" ht="13.9" customHeight="1">
      <c r="A96" s="269"/>
      <c r="B96" s="269"/>
      <c r="C96" s="123">
        <f ca="1">VLOOKUP($A95,'Orçamento Sintético'!$A:$H,8,0)</f>
        <v>507.40000000000003</v>
      </c>
      <c r="D96" s="124">
        <f>D98+D100</f>
        <v>507.40000000000003</v>
      </c>
      <c r="E96" s="124">
        <f>E98</f>
        <v>0</v>
      </c>
      <c r="F96" s="124">
        <f>F98</f>
        <v>0</v>
      </c>
      <c r="H96" s="115"/>
    </row>
    <row r="97" spans="1:8" ht="16.149999999999999" customHeight="1">
      <c r="A97" s="270" t="s">
        <v>754</v>
      </c>
      <c r="B97" s="270" t="str">
        <f ca="1">VLOOKUP($A97,'Orçamento Sintético'!$A:$H,4,0)</f>
        <v>ALVENARIA DE VEDAÇÃO DE BLOCOS CERÂMICOS FURADOS NA HORIZONTAL DE 9X19X19 CM (ESPESSURA 9 CM) E ARGAMASSA DE ASSENTAMENTO COM PREPARO EM BETONEIRA. AF_12/2021</v>
      </c>
      <c r="C97" s="112">
        <f ca="1">ROUND(C98/$F$452,4)</f>
        <v>5.9999999999999995E-4</v>
      </c>
      <c r="D97" s="128">
        <v>1</v>
      </c>
      <c r="E97" s="112">
        <v>0</v>
      </c>
      <c r="F97" s="112">
        <v>0</v>
      </c>
      <c r="H97" s="114"/>
    </row>
    <row r="98" spans="1:8" ht="16.149999999999999" customHeight="1">
      <c r="A98" s="270"/>
      <c r="B98" s="270"/>
      <c r="C98" s="113">
        <f ca="1">VLOOKUP($A97,'Orçamento Sintético'!$A:$H,8,0)</f>
        <v>429.1</v>
      </c>
      <c r="D98" s="129">
        <f>ROUND($C98*D97,2)</f>
        <v>429.1</v>
      </c>
      <c r="E98" s="113">
        <f>ROUND($C98*E97,2)</f>
        <v>0</v>
      </c>
      <c r="F98" s="113">
        <f>ROUND($C98*F97,2)</f>
        <v>0</v>
      </c>
      <c r="H98" s="114"/>
    </row>
    <row r="99" spans="1:8" ht="13.9" customHeight="1">
      <c r="A99" s="270" t="s">
        <v>903</v>
      </c>
      <c r="B99" s="270" t="str">
        <f ca="1">VLOOKUP($A99,'Orçamento Sintético'!$A:$H,4,0)</f>
        <v>FIXAÇÃO (ENCUNHAMENTO) DE ALVENARIA DE VEDAÇÃO COM TIJOLO MACIÇO. AF_03/2016</v>
      </c>
      <c r="C99" s="112">
        <f ca="1">ROUND(C100/$F$452,4)</f>
        <v>1E-4</v>
      </c>
      <c r="D99" s="128">
        <v>1</v>
      </c>
      <c r="E99" s="112">
        <v>0</v>
      </c>
      <c r="F99" s="112">
        <v>0</v>
      </c>
      <c r="H99" s="114"/>
    </row>
    <row r="100" spans="1:8" ht="13.9" customHeight="1">
      <c r="A100" s="270"/>
      <c r="B100" s="270"/>
      <c r="C100" s="113">
        <f ca="1">VLOOKUP($A99,'Orçamento Sintético'!$A:$H,8,0)</f>
        <v>78.3</v>
      </c>
      <c r="D100" s="129">
        <f>ROUND($C100*D99,2)</f>
        <v>78.3</v>
      </c>
      <c r="E100" s="113">
        <f>ROUND($C100*E99,2)</f>
        <v>0</v>
      </c>
      <c r="F100" s="113">
        <f>ROUND($C100*F99,2)</f>
        <v>0</v>
      </c>
      <c r="H100" s="114"/>
    </row>
    <row r="101" spans="1:8" ht="13.9" customHeight="1">
      <c r="A101" s="268" t="s">
        <v>757</v>
      </c>
      <c r="B101" s="268" t="str">
        <f ca="1">VLOOKUP($A101,'Orçamento Sintético'!$A:$H,4,0)</f>
        <v>Divisórias</v>
      </c>
      <c r="C101" s="121">
        <f ca="1">ROUND(C102/$F$452,4)</f>
        <v>0.29239999999999999</v>
      </c>
      <c r="D101" s="121">
        <f>ROUND(D102/$C102,4)</f>
        <v>0</v>
      </c>
      <c r="E101" s="121">
        <f>ROUND(E102/$C102,4)</f>
        <v>0.3</v>
      </c>
      <c r="F101" s="121">
        <f>ROUND(F102/$C102,4)</f>
        <v>0.7</v>
      </c>
      <c r="H101" s="114"/>
    </row>
    <row r="102" spans="1:8" ht="13.9" customHeight="1">
      <c r="A102" s="269"/>
      <c r="B102" s="269"/>
      <c r="C102" s="127">
        <f ca="1">VLOOKUP($A101,'Orçamento Sintético'!$A:$H,8,0)</f>
        <v>200621.18</v>
      </c>
      <c r="D102" s="127">
        <f>D104+D106</f>
        <v>0</v>
      </c>
      <c r="E102" s="127">
        <f>E104+E106</f>
        <v>60186.36</v>
      </c>
      <c r="F102" s="127">
        <f>F104+F106</f>
        <v>140434.82</v>
      </c>
      <c r="H102" s="114"/>
    </row>
    <row r="103" spans="1:8" ht="16.149999999999999" customHeight="1">
      <c r="A103" s="270" t="s">
        <v>758</v>
      </c>
      <c r="B103" s="270" t="str">
        <f ca="1">VLOOKUP($A103,'Orçamento Sintético'!$A:$H,4,0)</f>
        <v>Divisória sanitários e vestiários em laminado estrutural TS (maciço), branco, com e = 10 mm, dupla face decorativa texturizada, modelo Alcoplac Normatizado, fab. Neocom incluindo portas e conjunto de ferragens</v>
      </c>
      <c r="C103" s="112">
        <f ca="1">ROUND(C104/$F$452,4)</f>
        <v>0.26919999999999999</v>
      </c>
      <c r="D103" s="128">
        <v>0</v>
      </c>
      <c r="E103" s="112">
        <v>0.3</v>
      </c>
      <c r="F103" s="112">
        <v>0.7</v>
      </c>
      <c r="H103" s="115"/>
    </row>
    <row r="104" spans="1:8" ht="16.149999999999999" customHeight="1">
      <c r="A104" s="270"/>
      <c r="B104" s="270"/>
      <c r="C104" s="113">
        <f ca="1">VLOOKUP($A103,'Orçamento Sintético'!$A:$H,8,0)</f>
        <v>184706.06</v>
      </c>
      <c r="D104" s="129">
        <f>ROUND($C104*D103,2)</f>
        <v>0</v>
      </c>
      <c r="E104" s="113">
        <f>ROUND($C104*E103,2)</f>
        <v>55411.82</v>
      </c>
      <c r="F104" s="113">
        <f>ROUND($C104*F103,2)</f>
        <v>129294.24</v>
      </c>
      <c r="H104" s="114"/>
    </row>
    <row r="105" spans="1:8" ht="13.9" customHeight="1">
      <c r="A105" s="270" t="s">
        <v>3</v>
      </c>
      <c r="B105" s="270" t="str">
        <f ca="1">VLOOKUP($A105,'Orçamento Sintético'!$A:$H,4,0)</f>
        <v>Copia da ORSE (1777) - Porta objetos em laminado melamínico (0,15 x 0,4 m), cor Polar L190, linha Alcoplac Normatizado, Fab. Neocom</v>
      </c>
      <c r="C105" s="112">
        <f ca="1">ROUND(C106/$F$452,4)</f>
        <v>2.3199999999999998E-2</v>
      </c>
      <c r="D105" s="128">
        <v>0</v>
      </c>
      <c r="E105" s="112">
        <v>0.3</v>
      </c>
      <c r="F105" s="112">
        <v>0.7</v>
      </c>
      <c r="H105" s="115"/>
    </row>
    <row r="106" spans="1:8" ht="13.9" customHeight="1">
      <c r="A106" s="270"/>
      <c r="B106" s="270"/>
      <c r="C106" s="113">
        <f ca="1">VLOOKUP($A105,'Orçamento Sintético'!$A:$H,8,0)</f>
        <v>15915.12</v>
      </c>
      <c r="D106" s="129">
        <f>ROUND($C106*D105,2)</f>
        <v>0</v>
      </c>
      <c r="E106" s="113">
        <f>ROUND($C106*E105,2)</f>
        <v>4774.54</v>
      </c>
      <c r="F106" s="113">
        <f>ROUND($C106*F105,2)</f>
        <v>11140.58</v>
      </c>
      <c r="H106" s="115"/>
    </row>
    <row r="107" spans="1:8" ht="13.9" customHeight="1">
      <c r="A107" s="268" t="s">
        <v>759</v>
      </c>
      <c r="B107" s="268" t="str">
        <f ca="1">VLOOKUP($A107,'Orçamento Sintético'!$A:$H,4,0)</f>
        <v>ESQUADRIAS, PORTAS, COMPONENTE E ACESSÓRIOS</v>
      </c>
      <c r="C107" s="125">
        <f ca="1">ROUND(C108/$F$452,4)</f>
        <v>4.82E-2</v>
      </c>
      <c r="D107" s="125">
        <f>ROUND(D108/$C108,4)</f>
        <v>0.52739999999999998</v>
      </c>
      <c r="E107" s="126">
        <f>ROUND(E108/$C108,4)</f>
        <v>0.47260000000000002</v>
      </c>
      <c r="F107" s="126">
        <f>ROUND(F108/$C108,4)</f>
        <v>0</v>
      </c>
      <c r="H107" s="114"/>
    </row>
    <row r="108" spans="1:8" ht="13.9" customHeight="1">
      <c r="A108" s="269"/>
      <c r="B108" s="269"/>
      <c r="C108" s="127">
        <f ca="1">VLOOKUP($A107,'Orçamento Sintético'!$A:$H,8,0)</f>
        <v>33076.720000000001</v>
      </c>
      <c r="D108" s="127">
        <f>D110</f>
        <v>17443.59</v>
      </c>
      <c r="E108" s="127">
        <f>E110</f>
        <v>15633.130000000001</v>
      </c>
      <c r="F108" s="127">
        <f>F110</f>
        <v>0</v>
      </c>
      <c r="H108" s="115"/>
    </row>
    <row r="109" spans="1:8" ht="13.9" customHeight="1">
      <c r="A109" s="268" t="s">
        <v>912</v>
      </c>
      <c r="B109" s="268" t="str">
        <f ca="1">VLOOKUP($A109,'Orçamento Sintético'!$A:$H,4,0)</f>
        <v>Portas</v>
      </c>
      <c r="C109" s="121">
        <f ca="1">ROUND(C110/$F$452,4)</f>
        <v>4.82E-2</v>
      </c>
      <c r="D109" s="121">
        <f>ROUND(D110/$C110,4)</f>
        <v>0.52739999999999998</v>
      </c>
      <c r="E109" s="121">
        <f>ROUND(E110/$C110,4)</f>
        <v>0.47260000000000002</v>
      </c>
      <c r="F109" s="121">
        <f>ROUND(F110/$C110,4)</f>
        <v>0</v>
      </c>
      <c r="H109" s="115"/>
    </row>
    <row r="110" spans="1:8" ht="13.9" customHeight="1">
      <c r="A110" s="269"/>
      <c r="B110" s="269"/>
      <c r="C110" s="127">
        <f ca="1">VLOOKUP($A109,'Orçamento Sintético'!$A:$H,8,0)</f>
        <v>33076.720000000001</v>
      </c>
      <c r="D110" s="127">
        <f>D112</f>
        <v>17443.59</v>
      </c>
      <c r="E110" s="127">
        <f>E112</f>
        <v>15633.130000000001</v>
      </c>
      <c r="F110" s="127">
        <f>F112</f>
        <v>0</v>
      </c>
      <c r="H110" s="114"/>
    </row>
    <row r="111" spans="1:8" ht="13.9" customHeight="1">
      <c r="A111" s="268" t="s">
        <v>914</v>
      </c>
      <c r="B111" s="268" t="str">
        <f ca="1">VLOOKUP($A111,'Orçamento Sintético'!$A:$H,4,0)</f>
        <v>Porta de madeira</v>
      </c>
      <c r="C111" s="121">
        <f ca="1">ROUND(C112/$F$452,4)</f>
        <v>4.82E-2</v>
      </c>
      <c r="D111" s="122">
        <f>ROUND(D112/$C112,4)</f>
        <v>0.52739999999999998</v>
      </c>
      <c r="E111" s="122">
        <f>ROUND(E112/$C112,4)</f>
        <v>0.47260000000000002</v>
      </c>
      <c r="F111" s="122">
        <f>ROUND(F112/$C112,4)</f>
        <v>0</v>
      </c>
      <c r="H111" s="114"/>
    </row>
    <row r="112" spans="1:8" ht="13.9" customHeight="1">
      <c r="A112" s="269"/>
      <c r="B112" s="269"/>
      <c r="C112" s="123">
        <f ca="1">VLOOKUP($A111,'Orçamento Sintético'!$A:$H,8,0)</f>
        <v>33076.720000000001</v>
      </c>
      <c r="D112" s="124">
        <f>D114+D116+D118</f>
        <v>17443.59</v>
      </c>
      <c r="E112" s="124">
        <f>E114+E116+E118</f>
        <v>15633.130000000001</v>
      </c>
      <c r="F112" s="124">
        <f>F114+F116+F118</f>
        <v>0</v>
      </c>
      <c r="H112" s="114"/>
    </row>
    <row r="113" spans="1:8" ht="13.9" customHeight="1">
      <c r="A113" s="270" t="s">
        <v>916</v>
      </c>
      <c r="B113" s="270" t="str">
        <f ca="1">VLOOKUP($A113,'Orçamento Sintético'!$A:$H,4,0)</f>
        <v>Porta de madeira (PM), DM 0,90 x 2,10 m, acabamento em laminado melamínico texturizado, inclusive dobradiça, fechadura, barra de apoio e grelha 525x325mm</v>
      </c>
      <c r="C113" s="112">
        <f ca="1">ROUND(C114/$F$452,4)</f>
        <v>9.5999999999999992E-3</v>
      </c>
      <c r="D113" s="128">
        <v>0.5</v>
      </c>
      <c r="E113" s="112">
        <v>0.5</v>
      </c>
      <c r="F113" s="112">
        <v>0</v>
      </c>
      <c r="H113" s="115"/>
    </row>
    <row r="114" spans="1:8" ht="13.9" customHeight="1">
      <c r="A114" s="270"/>
      <c r="B114" s="270"/>
      <c r="C114" s="113">
        <f ca="1">VLOOKUP($A113,'Orçamento Sintético'!$A:$H,8,0)</f>
        <v>6604.71</v>
      </c>
      <c r="D114" s="129">
        <f>ROUND($C114*D113,2)</f>
        <v>3302.36</v>
      </c>
      <c r="E114" s="113">
        <f>TRUNC($C114*E113,2)</f>
        <v>3302.35</v>
      </c>
      <c r="F114" s="113">
        <f>ROUND($C114*F113,2)</f>
        <v>0</v>
      </c>
      <c r="H114" s="115"/>
    </row>
    <row r="115" spans="1:8" ht="13.9" customHeight="1">
      <c r="A115" s="270" t="s">
        <v>919</v>
      </c>
      <c r="B115" s="270" t="str">
        <f ca="1">VLOOKUP($A115,'Orçamento Sintético'!$A:$H,4,0)</f>
        <v>Porta de madeira (PM), DM 0,80 x 2,10 m, acabamento em laminado melamínico texturizado, inclusive dobradiça, fechadura e grelha 525x325mm</v>
      </c>
      <c r="C115" s="112">
        <f ca="1">ROUND(C116/$F$452,4)</f>
        <v>3.5900000000000001E-2</v>
      </c>
      <c r="D115" s="128">
        <v>0.5</v>
      </c>
      <c r="E115" s="112">
        <v>0.5</v>
      </c>
      <c r="F115" s="112">
        <v>0</v>
      </c>
      <c r="H115" s="115"/>
    </row>
    <row r="116" spans="1:8" ht="13.9" customHeight="1">
      <c r="A116" s="270"/>
      <c r="B116" s="270"/>
      <c r="C116" s="113">
        <f ca="1">VLOOKUP($A115,'Orçamento Sintético'!$A:$H,8,0)</f>
        <v>24661.56</v>
      </c>
      <c r="D116" s="129">
        <f>ROUND($C116*D115,2)</f>
        <v>12330.78</v>
      </c>
      <c r="E116" s="113">
        <f>ROUND($C116*E115,2)</f>
        <v>12330.78</v>
      </c>
      <c r="F116" s="113">
        <f>ROUND($C116*F115,2)</f>
        <v>0</v>
      </c>
      <c r="H116" s="114"/>
    </row>
    <row r="117" spans="1:8" ht="13.9" customHeight="1">
      <c r="A117" s="270" t="s">
        <v>922</v>
      </c>
      <c r="B117" s="270" t="str">
        <f ca="1">VLOOKUP($A117,'Orçamento Sintético'!$A:$H,4,0)</f>
        <v>Portal / batente em chapa de aço carbono SAE 1006/1010, nº 16, dobrada conforme projeto, incluso tratamento com anticorrosivo e  pintura esmalte, Largura até 90cm, inclusive</v>
      </c>
      <c r="C117" s="112">
        <f ca="1">ROUND(C118/$F$452,4)</f>
        <v>2.5999999999999999E-3</v>
      </c>
      <c r="D117" s="128">
        <v>1</v>
      </c>
      <c r="E117" s="112">
        <v>0</v>
      </c>
      <c r="F117" s="112">
        <v>0</v>
      </c>
      <c r="H117" s="114"/>
    </row>
    <row r="118" spans="1:8" ht="13.9" customHeight="1">
      <c r="A118" s="270"/>
      <c r="B118" s="270"/>
      <c r="C118" s="113">
        <f ca="1">VLOOKUP($A117,'Orçamento Sintético'!$A:$H,8,0)</f>
        <v>1810.45</v>
      </c>
      <c r="D118" s="129">
        <f>ROUND($C118*D117,2)</f>
        <v>1810.45</v>
      </c>
      <c r="E118" s="113">
        <f>ROUND($C118*E117,2)</f>
        <v>0</v>
      </c>
      <c r="F118" s="113">
        <f>ROUND($C118*F117,2)</f>
        <v>0</v>
      </c>
      <c r="H118" s="114"/>
    </row>
    <row r="119" spans="1:8" ht="13.9" customHeight="1">
      <c r="A119" s="268" t="s">
        <v>760</v>
      </c>
      <c r="B119" s="268" t="str">
        <f ca="1">VLOOKUP($A119,'Orçamento Sintético'!$A:$H,4,0)</f>
        <v>VIDROS E ESPELHOS</v>
      </c>
      <c r="C119" s="125">
        <f ca="1">ROUND(C120/$F$452,4)</f>
        <v>1.47E-2</v>
      </c>
      <c r="D119" s="125">
        <f>ROUND(D120/$C120,4)</f>
        <v>0</v>
      </c>
      <c r="E119" s="126">
        <f>ROUND(E120/$C120,4)</f>
        <v>0</v>
      </c>
      <c r="F119" s="126">
        <f>ROUND(F120/$C120,4)</f>
        <v>1</v>
      </c>
      <c r="H119" s="114"/>
    </row>
    <row r="120" spans="1:8" ht="13.9" customHeight="1">
      <c r="A120" s="269"/>
      <c r="B120" s="269"/>
      <c r="C120" s="127">
        <f ca="1">VLOOKUP($A119,'Orçamento Sintético'!$A:$H,8,0)</f>
        <v>10069.64</v>
      </c>
      <c r="D120" s="127">
        <f>D122</f>
        <v>0</v>
      </c>
      <c r="E120" s="127">
        <f>E122</f>
        <v>0</v>
      </c>
      <c r="F120" s="127">
        <f>F122</f>
        <v>10069.64</v>
      </c>
      <c r="H120" s="1"/>
    </row>
    <row r="121" spans="1:8" ht="13.9" customHeight="1">
      <c r="A121" s="268" t="s">
        <v>925</v>
      </c>
      <c r="B121" s="268" t="str">
        <f ca="1">VLOOKUP($A121,'Orçamento Sintético'!$A:$H,4,0)</f>
        <v>Espelhos</v>
      </c>
      <c r="C121" s="121">
        <f ca="1">ROUND(C122/$F$452,4)</f>
        <v>1.47E-2</v>
      </c>
      <c r="D121" s="121">
        <f>ROUND(D122/$C122,4)</f>
        <v>0</v>
      </c>
      <c r="E121" s="121">
        <f>ROUND(E122/$C122,4)</f>
        <v>0</v>
      </c>
      <c r="F121" s="121">
        <f>ROUND(F122/$C122,4)</f>
        <v>1</v>
      </c>
      <c r="H121" s="1"/>
    </row>
    <row r="122" spans="1:8" ht="13.9" customHeight="1">
      <c r="A122" s="269"/>
      <c r="B122" s="269"/>
      <c r="C122" s="127">
        <f ca="1">VLOOKUP($A121,'Orçamento Sintético'!$A:$H,8,0)</f>
        <v>10069.64</v>
      </c>
      <c r="D122" s="127">
        <f>D124</f>
        <v>0</v>
      </c>
      <c r="E122" s="127">
        <f>E124</f>
        <v>0</v>
      </c>
      <c r="F122" s="127">
        <f>F124</f>
        <v>10069.64</v>
      </c>
      <c r="H122" s="1"/>
    </row>
    <row r="123" spans="1:8" ht="13.9" customHeight="1">
      <c r="A123" s="270" t="s">
        <v>927</v>
      </c>
      <c r="B123" s="270" t="str">
        <f ca="1">VLOOKUP($A123,'Orçamento Sintético'!$A:$H,4,0)</f>
        <v>Cópia da Agesul (1801000120) - Espelho cristal 4mm, sem moldura fixado com parafuso e bucha</v>
      </c>
      <c r="C123" s="112">
        <f ca="1">ROUND(C124/$F$452,4)</f>
        <v>1.47E-2</v>
      </c>
      <c r="D123" s="128">
        <v>0</v>
      </c>
      <c r="E123" s="112">
        <v>0</v>
      </c>
      <c r="F123" s="112">
        <v>1</v>
      </c>
      <c r="H123" s="114"/>
    </row>
    <row r="124" spans="1:8" ht="13.9" customHeight="1">
      <c r="A124" s="270"/>
      <c r="B124" s="270"/>
      <c r="C124" s="113">
        <f ca="1">VLOOKUP($A123,'Orçamento Sintético'!$A:$H,8,0)</f>
        <v>10069.64</v>
      </c>
      <c r="D124" s="129">
        <f>ROUND($C124*D123,2)</f>
        <v>0</v>
      </c>
      <c r="E124" s="113">
        <f>ROUND($C124*E123,2)</f>
        <v>0</v>
      </c>
      <c r="F124" s="113">
        <f>ROUND($C124*F123,2)</f>
        <v>10069.64</v>
      </c>
      <c r="H124" s="115"/>
    </row>
    <row r="125" spans="1:8" ht="13.9" customHeight="1">
      <c r="A125" s="268" t="s">
        <v>588</v>
      </c>
      <c r="B125" s="268" t="str">
        <f ca="1">VLOOKUP($A125,'Orçamento Sintético'!$A:$H,4,0)</f>
        <v>REVESTIMENTOS</v>
      </c>
      <c r="C125" s="125">
        <f ca="1">ROUND(C126/$F$452,4)</f>
        <v>0.17</v>
      </c>
      <c r="D125" s="125">
        <f>ROUND(D126/$C126,4)</f>
        <v>0.34689999999999999</v>
      </c>
      <c r="E125" s="126">
        <f>ROUND(E126/$C126,4)</f>
        <v>0.48280000000000001</v>
      </c>
      <c r="F125" s="126">
        <f>ROUND(F126/$C126,4)</f>
        <v>0.17019999999999999</v>
      </c>
      <c r="H125" s="114"/>
    </row>
    <row r="126" spans="1:8" ht="13.9" customHeight="1">
      <c r="A126" s="269"/>
      <c r="B126" s="269"/>
      <c r="C126" s="127">
        <f ca="1">VLOOKUP($A125,'Orçamento Sintético'!$A:$H,8,0)</f>
        <v>116654.86</v>
      </c>
      <c r="D126" s="127">
        <f>D128+D160+D172+D180+D186</f>
        <v>40469.979999999996</v>
      </c>
      <c r="E126" s="127">
        <f>E128+E160+E172+E180+E186</f>
        <v>56324.659999999996</v>
      </c>
      <c r="F126" s="127">
        <f>F128+F160+F172+F180+F186</f>
        <v>19860.22</v>
      </c>
      <c r="H126" s="115"/>
    </row>
    <row r="127" spans="1:8" ht="13.9" customHeight="1">
      <c r="A127" s="268" t="s">
        <v>762</v>
      </c>
      <c r="B127" s="268" t="str">
        <f ca="1">VLOOKUP($A127,'Orçamento Sintético'!$A:$H,4,0)</f>
        <v>Elementos e componentes de revestimentos</v>
      </c>
      <c r="C127" s="121">
        <f ca="1">ROUND(C128/$F$452,4)</f>
        <v>3.7900000000000003E-2</v>
      </c>
      <c r="D127" s="121">
        <f>ROUND(D128/$C128,4)</f>
        <v>0.32969999999999999</v>
      </c>
      <c r="E127" s="121">
        <f>ROUND(E128/$C128,4)</f>
        <v>0.38900000000000001</v>
      </c>
      <c r="F127" s="121">
        <f>ROUND(F128/$C128,4)</f>
        <v>0.28129999999999999</v>
      </c>
      <c r="H127" s="115"/>
    </row>
    <row r="128" spans="1:8" ht="13.9" customHeight="1">
      <c r="A128" s="269"/>
      <c r="B128" s="269"/>
      <c r="C128" s="127">
        <f ca="1">VLOOKUP($A127,'Orçamento Sintético'!$A:$H,8,0)</f>
        <v>26017.64</v>
      </c>
      <c r="D128" s="127">
        <f>D130+D134+D138+D142+D148+D156</f>
        <v>8579.07</v>
      </c>
      <c r="E128" s="127">
        <f>E130+E134+E138+E142+E148+E156</f>
        <v>10120.950000000001</v>
      </c>
      <c r="F128" s="127">
        <f>F130+F134+F138+F142+F148+F156</f>
        <v>7317.6200000000008</v>
      </c>
      <c r="H128" s="114"/>
    </row>
    <row r="129" spans="1:8" ht="13.9" customHeight="1">
      <c r="A129" s="268" t="s">
        <v>931</v>
      </c>
      <c r="B129" s="268" t="str">
        <f ca="1">VLOOKUP($A129,'Orçamento Sintético'!$A:$H,4,0)</f>
        <v>Contrapiso e regularização de base</v>
      </c>
      <c r="C129" s="121">
        <f ca="1">ROUND(C130/$F$452,4)</f>
        <v>1.9900000000000001E-2</v>
      </c>
      <c r="D129" s="122">
        <f>ROUND(D130/$C130,4)</f>
        <v>0.6</v>
      </c>
      <c r="E129" s="122">
        <f>ROUND(E130/$C130,4)</f>
        <v>0.4</v>
      </c>
      <c r="F129" s="122">
        <f>ROUND(F130/$C130,4)</f>
        <v>0</v>
      </c>
      <c r="H129" s="115"/>
    </row>
    <row r="130" spans="1:8" ht="13.9" customHeight="1">
      <c r="A130" s="269"/>
      <c r="B130" s="269"/>
      <c r="C130" s="123">
        <f ca="1">VLOOKUP($A129,'Orçamento Sintético'!$A:$H,8,0)</f>
        <v>13683.3</v>
      </c>
      <c r="D130" s="124">
        <f>D132</f>
        <v>8209.98</v>
      </c>
      <c r="E130" s="124">
        <f>E132</f>
        <v>5473.32</v>
      </c>
      <c r="F130" s="124">
        <f>F132</f>
        <v>0</v>
      </c>
      <c r="H130" s="115"/>
    </row>
    <row r="131" spans="1:8" ht="13.9" customHeight="1">
      <c r="A131" s="270" t="s">
        <v>933</v>
      </c>
      <c r="B131" s="270" t="str">
        <f ca="1">VLOOKUP($A131,'Orçamento Sintético'!$A:$H,4,0)</f>
        <v>Copia da SINAPI (87640) - Regularização / preparação de superfície horizontal com argamassa, traço 1:3 (cimento e areia), preparo mecânico, espessura média 4cm</v>
      </c>
      <c r="C131" s="112">
        <f ca="1">ROUND(C132/$F$452,4)</f>
        <v>1.9900000000000001E-2</v>
      </c>
      <c r="D131" s="128">
        <v>0.6</v>
      </c>
      <c r="E131" s="112">
        <v>0.4</v>
      </c>
      <c r="F131" s="112">
        <v>0</v>
      </c>
      <c r="H131" s="115"/>
    </row>
    <row r="132" spans="1:8" ht="13.9" customHeight="1">
      <c r="A132" s="270"/>
      <c r="B132" s="270"/>
      <c r="C132" s="113">
        <f ca="1">VLOOKUP($A131,'Orçamento Sintético'!$A:$H,8,0)</f>
        <v>13683.3</v>
      </c>
      <c r="D132" s="129">
        <f>ROUND($C132*D131,2)</f>
        <v>8209.98</v>
      </c>
      <c r="E132" s="113">
        <f>ROUND($C132*E131,2)</f>
        <v>5473.32</v>
      </c>
      <c r="F132" s="113">
        <f>ROUND($C132*F131,2)</f>
        <v>0</v>
      </c>
      <c r="H132" s="114"/>
    </row>
    <row r="133" spans="1:8" ht="13.9" customHeight="1">
      <c r="A133" s="268" t="s">
        <v>763</v>
      </c>
      <c r="B133" s="268" t="str">
        <f ca="1">VLOOKUP($A133,'Orçamento Sintético'!$A:$H,4,0)</f>
        <v>Chapisco</v>
      </c>
      <c r="C133" s="121">
        <f ca="1">ROUND(C134/$F$452,4)</f>
        <v>1E-4</v>
      </c>
      <c r="D133" s="122">
        <f>ROUND(D134/$C134,4)</f>
        <v>1</v>
      </c>
      <c r="E133" s="122">
        <f>ROUND(E134/$C134,4)</f>
        <v>0</v>
      </c>
      <c r="F133" s="122">
        <f>ROUND(F134/$C134,4)</f>
        <v>0</v>
      </c>
      <c r="H133" s="115"/>
    </row>
    <row r="134" spans="1:8" ht="13.9" customHeight="1">
      <c r="A134" s="269"/>
      <c r="B134" s="269"/>
      <c r="C134" s="123">
        <f ca="1">VLOOKUP($A133,'Orçamento Sintético'!$A:$H,8,0)</f>
        <v>36</v>
      </c>
      <c r="D134" s="124">
        <f>D136</f>
        <v>36</v>
      </c>
      <c r="E134" s="124">
        <f>E136</f>
        <v>0</v>
      </c>
      <c r="F134" s="124">
        <f>F136</f>
        <v>0</v>
      </c>
      <c r="H134" s="115"/>
    </row>
    <row r="135" spans="1:8" ht="16.149999999999999" customHeight="1">
      <c r="A135" s="270" t="s">
        <v>937</v>
      </c>
      <c r="B135" s="270" t="str">
        <f ca="1">VLOOKUP($A135,'Orçamento Sintético'!$A:$H,4,0)</f>
        <v>CHAPISCO APLICADO EM ALVENARIAS E ESTRUTURAS DE CONCRETO INTERNAS, COM COLHER DE PEDREIRO.  ARGAMASSA TRAÇO 1:3 COM PREPARO EM BETONEIRA 400L. AF_06/2014</v>
      </c>
      <c r="C135" s="112">
        <f ca="1">ROUND(C136/$F$452,4)</f>
        <v>1E-4</v>
      </c>
      <c r="D135" s="128">
        <v>1</v>
      </c>
      <c r="E135" s="112">
        <v>0</v>
      </c>
      <c r="F135" s="112">
        <v>0</v>
      </c>
      <c r="H135" s="115"/>
    </row>
    <row r="136" spans="1:8" ht="16.149999999999999" customHeight="1">
      <c r="A136" s="270"/>
      <c r="B136" s="270"/>
      <c r="C136" s="113">
        <f ca="1">VLOOKUP($A135,'Orçamento Sintético'!$A:$H,8,0)</f>
        <v>36</v>
      </c>
      <c r="D136" s="129">
        <f>ROUND($C136*D135,2)</f>
        <v>36</v>
      </c>
      <c r="E136" s="113">
        <f>ROUND($C136*E135,2)</f>
        <v>0</v>
      </c>
      <c r="F136" s="113">
        <f>ROUND($C136*F135,2)</f>
        <v>0</v>
      </c>
      <c r="H136" s="1"/>
    </row>
    <row r="137" spans="1:8" ht="13.9" customHeight="1">
      <c r="A137" s="268" t="s">
        <v>764</v>
      </c>
      <c r="B137" s="268" t="str">
        <f ca="1">VLOOKUP($A137,'Orçamento Sintético'!$A:$H,4,0)</f>
        <v>Massa única (emboço paulista: emboço + reboco)</v>
      </c>
      <c r="C137" s="121">
        <f ca="1">ROUND(C138/$F$452,4)</f>
        <v>5.0000000000000001E-4</v>
      </c>
      <c r="D137" s="122">
        <f>ROUND(D138/$C138,4)</f>
        <v>1</v>
      </c>
      <c r="E137" s="122">
        <f>ROUND(E138/$C138,4)</f>
        <v>0</v>
      </c>
      <c r="F137" s="122">
        <f>ROUND(F138/$C138,4)</f>
        <v>0</v>
      </c>
      <c r="H137" s="114"/>
    </row>
    <row r="138" spans="1:8" ht="13.9" customHeight="1">
      <c r="A138" s="269"/>
      <c r="B138" s="269"/>
      <c r="C138" s="123">
        <f ca="1">VLOOKUP($A137,'Orçamento Sintético'!$A:$H,8,0)</f>
        <v>333.09</v>
      </c>
      <c r="D138" s="124">
        <f>D140</f>
        <v>333.09</v>
      </c>
      <c r="E138" s="124">
        <f>E140</f>
        <v>0</v>
      </c>
      <c r="F138" s="124">
        <f>F140</f>
        <v>0</v>
      </c>
      <c r="H138" s="114"/>
    </row>
    <row r="139" spans="1:8" ht="22.15" customHeight="1">
      <c r="A139" s="270" t="s">
        <v>765</v>
      </c>
      <c r="B139" s="270" t="str">
        <f ca="1">VLOOKUP($A139,'Orçamento Sintético'!$A:$H,4,0)</f>
        <v>(COMPOSIÇÃO REPRESENTATIVA) DO SERVIÇO DE EMBOÇO/MASSA ÚNICA, APLICADO MANUALMENTE, TRAÇO 1:2:8, EM BETONEIRA DE 400L, PAREDES INTERNAS, COM EXECUÇÃO DE TALISCAS, EDIFICAÇÃO HABITACIONAL UNIFAMILIAR (CASAS) E EDIFICAÇÃO PÚBLICA PADRÃO. AF_12/2014</v>
      </c>
      <c r="C139" s="112">
        <f ca="1">ROUND(C140/$F$452,4)</f>
        <v>5.0000000000000001E-4</v>
      </c>
      <c r="D139" s="128">
        <v>1</v>
      </c>
      <c r="E139" s="112">
        <v>0</v>
      </c>
      <c r="F139" s="112">
        <v>0</v>
      </c>
      <c r="H139" s="115"/>
    </row>
    <row r="140" spans="1:8" ht="22.15" customHeight="1">
      <c r="A140" s="270"/>
      <c r="B140" s="270"/>
      <c r="C140" s="113">
        <f ca="1">VLOOKUP($A139,'Orçamento Sintético'!$A:$H,8,0)</f>
        <v>333.09</v>
      </c>
      <c r="D140" s="129">
        <f>ROUND($C140*D139,2)</f>
        <v>333.09</v>
      </c>
      <c r="E140" s="113">
        <f>ROUND($C140*E139,2)</f>
        <v>0</v>
      </c>
      <c r="F140" s="113">
        <f>ROUND($C140*F139,2)</f>
        <v>0</v>
      </c>
      <c r="H140" s="115"/>
    </row>
    <row r="141" spans="1:8" ht="13.9" customHeight="1">
      <c r="A141" s="268" t="s">
        <v>941</v>
      </c>
      <c r="B141" s="268" t="str">
        <f ca="1">VLOOKUP($A141,'Orçamento Sintético'!$A:$H,4,0)</f>
        <v>Selador</v>
      </c>
      <c r="C141" s="121">
        <f ca="1">ROUND(C142/$F$452,4)</f>
        <v>1.6999999999999999E-3</v>
      </c>
      <c r="D141" s="122">
        <f>ROUND(D142/$C142,4)</f>
        <v>0</v>
      </c>
      <c r="E141" s="122">
        <f>ROUND(E142/$C142,4)</f>
        <v>0.3</v>
      </c>
      <c r="F141" s="122">
        <f>ROUND(F142/$C142,4)</f>
        <v>0.7</v>
      </c>
      <c r="H141" s="115"/>
    </row>
    <row r="142" spans="1:8" ht="13.9" customHeight="1">
      <c r="A142" s="269"/>
      <c r="B142" s="269"/>
      <c r="C142" s="123">
        <f ca="1">VLOOKUP($A141,'Orçamento Sintético'!$A:$H,8,0)</f>
        <v>1152.6300000000001</v>
      </c>
      <c r="D142" s="124">
        <f>D144+D146</f>
        <v>0</v>
      </c>
      <c r="E142" s="124">
        <f>E144+E146</f>
        <v>345.78999999999996</v>
      </c>
      <c r="F142" s="124">
        <f>F144+F146</f>
        <v>806.84</v>
      </c>
      <c r="H142" s="115"/>
    </row>
    <row r="143" spans="1:8" ht="13.9" customHeight="1">
      <c r="A143" s="270" t="s">
        <v>943</v>
      </c>
      <c r="B143" s="270" t="str">
        <f ca="1">VLOOKUP($A143,'Orçamento Sintético'!$A:$H,4,0)</f>
        <v>APLICAÇÃO DE FUNDO SELADOR ACRÍLICO EM TETO, UMA DEMÃO. AF_06/2014</v>
      </c>
      <c r="C143" s="112">
        <f ca="1">ROUND(C144/$F$452,4)</f>
        <v>8.0000000000000004E-4</v>
      </c>
      <c r="D143" s="128">
        <v>0</v>
      </c>
      <c r="E143" s="112">
        <v>0.3</v>
      </c>
      <c r="F143" s="112">
        <v>0.7</v>
      </c>
      <c r="H143" s="115"/>
    </row>
    <row r="144" spans="1:8" ht="13.9" customHeight="1">
      <c r="A144" s="270"/>
      <c r="B144" s="270"/>
      <c r="C144" s="113">
        <f ca="1">VLOOKUP($A143,'Orçamento Sintético'!$A:$H,8,0)</f>
        <v>563.98</v>
      </c>
      <c r="D144" s="129">
        <f>ROUND($C144*D143,2)</f>
        <v>0</v>
      </c>
      <c r="E144" s="113">
        <f>ROUND($C144*E143,2)</f>
        <v>169.19</v>
      </c>
      <c r="F144" s="113">
        <f>ROUND($C144*F143,2)</f>
        <v>394.79</v>
      </c>
      <c r="H144" s="115"/>
    </row>
    <row r="145" spans="1:8" ht="13.9" customHeight="1">
      <c r="A145" s="270" t="s">
        <v>946</v>
      </c>
      <c r="B145" s="270" t="str">
        <f ca="1">VLOOKUP($A145,'Orçamento Sintético'!$A:$H,4,0)</f>
        <v>APLICAÇÃO DE FUNDO SELADOR ACRÍLICO EM PAREDES, UMA DEMÃO. AF_06/2014</v>
      </c>
      <c r="C145" s="112">
        <f ca="1">ROUND(C146/$F$452,4)</f>
        <v>8.9999999999999998E-4</v>
      </c>
      <c r="D145" s="128">
        <v>0</v>
      </c>
      <c r="E145" s="112">
        <v>0.3</v>
      </c>
      <c r="F145" s="112">
        <v>0.7</v>
      </c>
      <c r="H145" s="115"/>
    </row>
    <row r="146" spans="1:8" ht="13.9" customHeight="1">
      <c r="A146" s="270"/>
      <c r="B146" s="270"/>
      <c r="C146" s="113">
        <f ca="1">VLOOKUP($A145,'Orçamento Sintético'!$A:$H,8,0)</f>
        <v>588.65</v>
      </c>
      <c r="D146" s="129">
        <f>ROUND($C146*D145,2)</f>
        <v>0</v>
      </c>
      <c r="E146" s="113">
        <f>ROUND($C146*E145,2)</f>
        <v>176.6</v>
      </c>
      <c r="F146" s="113">
        <f>TRUNC($C146*F145,2)</f>
        <v>412.05</v>
      </c>
      <c r="H146" s="115"/>
    </row>
    <row r="147" spans="1:8" ht="13.9" customHeight="1">
      <c r="A147" s="268" t="s">
        <v>768</v>
      </c>
      <c r="B147" s="268" t="str">
        <f ca="1">VLOOKUP($A147,'Orçamento Sintético'!$A:$H,4,0)</f>
        <v>Emassamento (massa corrida)</v>
      </c>
      <c r="C147" s="121">
        <f ca="1">ROUND(C148/$F$452,4)</f>
        <v>1.54E-2</v>
      </c>
      <c r="D147" s="122">
        <f>ROUND(D148/$C148,4)</f>
        <v>0</v>
      </c>
      <c r="E147" s="122">
        <f>ROUND(E148/$C148,4)</f>
        <v>0.40620000000000001</v>
      </c>
      <c r="F147" s="122">
        <f>ROUND(F148/$C148,4)</f>
        <v>0.59379999999999999</v>
      </c>
      <c r="H147" s="114"/>
    </row>
    <row r="148" spans="1:8" ht="13.9" customHeight="1">
      <c r="A148" s="269"/>
      <c r="B148" s="269"/>
      <c r="C148" s="123">
        <f ca="1">VLOOKUP($A147,'Orçamento Sintético'!$A:$H,8,0)</f>
        <v>10591.02</v>
      </c>
      <c r="D148" s="124">
        <f>D150+D152+D154</f>
        <v>0</v>
      </c>
      <c r="E148" s="124">
        <f>E150+E152+E154</f>
        <v>4301.84</v>
      </c>
      <c r="F148" s="124">
        <f>F150+F152+F154</f>
        <v>6289.18</v>
      </c>
      <c r="H148" s="115"/>
    </row>
    <row r="149" spans="1:8" ht="13.9" customHeight="1">
      <c r="A149" s="270" t="s">
        <v>769</v>
      </c>
      <c r="B149" s="270" t="str">
        <f ca="1">VLOOKUP($A149,'Orçamento Sintético'!$A:$H,4,0)</f>
        <v>APLICAÇÃO E LIXAMENTO DE MASSA LÁTEX EM TETO, DUAS DEMÃOS. AF_06/2014</v>
      </c>
      <c r="C149" s="112">
        <f ca="1">ROUND(C150/$F$452,4)</f>
        <v>6.7000000000000002E-3</v>
      </c>
      <c r="D149" s="128">
        <v>0</v>
      </c>
      <c r="E149" s="112">
        <v>0.3</v>
      </c>
      <c r="F149" s="112">
        <v>0.7</v>
      </c>
      <c r="H149" s="115"/>
    </row>
    <row r="150" spans="1:8" ht="13.9" customHeight="1">
      <c r="A150" s="270"/>
      <c r="B150" s="270"/>
      <c r="C150" s="113">
        <f ca="1">VLOOKUP($A149,'Orçamento Sintético'!$A:$H,8,0)</f>
        <v>4622.68</v>
      </c>
      <c r="D150" s="129">
        <f>ROUND($C150*D149,2)</f>
        <v>0</v>
      </c>
      <c r="E150" s="113">
        <f>ROUND($C150*E149,2)</f>
        <v>1386.8</v>
      </c>
      <c r="F150" s="113">
        <f>ROUND($C150*F149,2)</f>
        <v>3235.88</v>
      </c>
      <c r="H150" s="115"/>
    </row>
    <row r="151" spans="1:8" ht="13.9" customHeight="1">
      <c r="A151" s="270" t="s">
        <v>950</v>
      </c>
      <c r="B151" s="270" t="str">
        <f ca="1">VLOOKUP($A151,'Orçamento Sintético'!$A:$H,4,0)</f>
        <v>APLICAÇÃO E LIXAMENTO DE MASSA LÁTEX EM PAREDES, DUAS DEMÃOS. AF_06/2014</v>
      </c>
      <c r="C151" s="112">
        <f ca="1">ROUND(C152/$F$452,4)</f>
        <v>5.0000000000000001E-4</v>
      </c>
      <c r="D151" s="128">
        <v>0</v>
      </c>
      <c r="E151" s="112">
        <v>0.3</v>
      </c>
      <c r="F151" s="112">
        <v>0.7</v>
      </c>
      <c r="H151" s="115"/>
    </row>
    <row r="152" spans="1:8" ht="13.9" customHeight="1">
      <c r="A152" s="270"/>
      <c r="B152" s="270"/>
      <c r="C152" s="113">
        <f ca="1">VLOOKUP($A151,'Orçamento Sintético'!$A:$H,8,0)</f>
        <v>345.66</v>
      </c>
      <c r="D152" s="129">
        <f>ROUND($C152*D151,2)</f>
        <v>0</v>
      </c>
      <c r="E152" s="113">
        <f>ROUND($C152*E151,2)</f>
        <v>103.7</v>
      </c>
      <c r="F152" s="113">
        <f>ROUND($C152*F151,2)</f>
        <v>241.96</v>
      </c>
      <c r="H152" s="115"/>
    </row>
    <row r="153" spans="1:8" ht="13.9" customHeight="1">
      <c r="A153" s="270" t="s">
        <v>953</v>
      </c>
      <c r="B153" s="270" t="str">
        <f ca="1">VLOOKUP($A153,'Orçamento Sintético'!$A:$H,4,0)</f>
        <v>Copia da SINAPI (87417) - APLICAÇÃO MANUAL DE GESSO COLA DESEMPENADO EM PAREDES, ESPESSURA DE 0,5CM</v>
      </c>
      <c r="C153" s="112">
        <f ca="1">ROUND(C154/$F$452,4)</f>
        <v>8.2000000000000007E-3</v>
      </c>
      <c r="D153" s="128">
        <v>0</v>
      </c>
      <c r="E153" s="112">
        <v>0.5</v>
      </c>
      <c r="F153" s="112">
        <v>0.5</v>
      </c>
      <c r="H153" s="115"/>
    </row>
    <row r="154" spans="1:8" ht="13.9" customHeight="1">
      <c r="A154" s="270"/>
      <c r="B154" s="270"/>
      <c r="C154" s="113">
        <f ca="1">VLOOKUP($A153,'Orçamento Sintético'!$A:$H,8,0)</f>
        <v>5622.68</v>
      </c>
      <c r="D154" s="129">
        <f>ROUND($C154*D153,2)</f>
        <v>0</v>
      </c>
      <c r="E154" s="113">
        <f>ROUND($C154*E153,2)</f>
        <v>2811.34</v>
      </c>
      <c r="F154" s="113">
        <f>ROUND($C154*F153,2)</f>
        <v>2811.34</v>
      </c>
      <c r="H154" s="115"/>
    </row>
    <row r="155" spans="1:8" ht="13.9" customHeight="1">
      <c r="A155" s="268" t="s">
        <v>956</v>
      </c>
      <c r="B155" s="268" t="str">
        <f ca="1">VLOOKUP($A155,'Orçamento Sintético'!$A:$H,4,0)</f>
        <v>Fundo preparador</v>
      </c>
      <c r="C155" s="121">
        <f ca="1">ROUND(C156/$F$452,4)</f>
        <v>2.9999999999999997E-4</v>
      </c>
      <c r="D155" s="122">
        <f>ROUND(D156/$C156,4)</f>
        <v>0</v>
      </c>
      <c r="E155" s="122">
        <f>ROUND(E156/$C156,4)</f>
        <v>0</v>
      </c>
      <c r="F155" s="122">
        <f>ROUND(F156/$C156,4)</f>
        <v>1</v>
      </c>
      <c r="H155" s="115"/>
    </row>
    <row r="156" spans="1:8" ht="13.9" customHeight="1">
      <c r="A156" s="269"/>
      <c r="B156" s="269"/>
      <c r="C156" s="123">
        <f ca="1">VLOOKUP($A155,'Orçamento Sintético'!$A:$H,8,0)</f>
        <v>221.6</v>
      </c>
      <c r="D156" s="124">
        <f>D158</f>
        <v>0</v>
      </c>
      <c r="E156" s="124">
        <f>E158</f>
        <v>0</v>
      </c>
      <c r="F156" s="124">
        <f>F158</f>
        <v>221.6</v>
      </c>
      <c r="H156" s="115"/>
    </row>
    <row r="157" spans="1:8" ht="16.149999999999999" customHeight="1">
      <c r="A157" s="271" t="s">
        <v>958</v>
      </c>
      <c r="B157" s="270" t="str">
        <f ca="1">VLOOKUP($A157,'Orçamento Sintético'!$A:$H,4,0)</f>
        <v>PINTURA COM TINTA ALQUÍDICA DE FUNDO (TIPO ZARCÃO) APLICADA A ROLO OU PINCEL SOBRE SUPERFÍCIES METÁLICAS (EXCETO PERFIL) EXECUTADO EM OBRA (POR DEMÃO). AF_01/2020</v>
      </c>
      <c r="C157" s="112">
        <f ca="1">ROUND(C158/$F$452,4)</f>
        <v>2.9999999999999997E-4</v>
      </c>
      <c r="D157" s="128">
        <v>0</v>
      </c>
      <c r="E157" s="112">
        <v>0</v>
      </c>
      <c r="F157" s="112">
        <v>1</v>
      </c>
      <c r="H157" s="115"/>
    </row>
    <row r="158" spans="1:8" ht="16.149999999999999" customHeight="1">
      <c r="A158" s="272"/>
      <c r="B158" s="270"/>
      <c r="C158" s="113">
        <f ca="1">VLOOKUP($A157,'Orçamento Sintético'!$A:$H,8,0)</f>
        <v>221.6</v>
      </c>
      <c r="D158" s="129">
        <f>ROUND($C158*D157,2)</f>
        <v>0</v>
      </c>
      <c r="E158" s="113">
        <f>ROUND($C158*E157,2)</f>
        <v>0</v>
      </c>
      <c r="F158" s="113">
        <f>ROUND($C158*F157,2)</f>
        <v>221.6</v>
      </c>
      <c r="H158" s="115"/>
    </row>
    <row r="159" spans="1:8" ht="13.9" customHeight="1">
      <c r="A159" s="268" t="s">
        <v>961</v>
      </c>
      <c r="B159" s="268" t="str">
        <f ca="1">VLOOKUP($A159,'Orçamento Sintético'!$A:$H,4,0)</f>
        <v>Revestimentos de piso</v>
      </c>
      <c r="C159" s="121">
        <f ca="1">ROUND(C160/$F$452,4)</f>
        <v>3.6799999999999999E-2</v>
      </c>
      <c r="D159" s="121">
        <f>ROUND(D160/$C160,4)</f>
        <v>0.4587</v>
      </c>
      <c r="E159" s="121">
        <f>ROUND(E160/$C160,4)</f>
        <v>0.5413</v>
      </c>
      <c r="F159" s="121">
        <f>ROUND(F160/$C160,4)</f>
        <v>0</v>
      </c>
      <c r="H159" s="115"/>
    </row>
    <row r="160" spans="1:8" ht="13.9" customHeight="1">
      <c r="A160" s="269"/>
      <c r="B160" s="269"/>
      <c r="C160" s="127">
        <f ca="1">VLOOKUP($A159,'Orçamento Sintético'!$A:$H,8,0)</f>
        <v>25215.46</v>
      </c>
      <c r="D160" s="127">
        <f>D162+D164+D166+D168+D170</f>
        <v>11565.130000000001</v>
      </c>
      <c r="E160" s="127">
        <f>E162+E164+E166+E168+E170</f>
        <v>13650.33</v>
      </c>
      <c r="F160" s="127">
        <f>F162+F164+F166+F168+F170</f>
        <v>0</v>
      </c>
      <c r="H160" s="115"/>
    </row>
    <row r="161" spans="1:8" ht="13.9" customHeight="1">
      <c r="A161" s="270" t="s">
        <v>963</v>
      </c>
      <c r="B161" s="270" t="str">
        <f ca="1">VLOOKUP($A161,'Orçamento Sintético'!$A:$H,4,0)</f>
        <v>Copia da SINAPI (87263) - Porcelanato cinza claro, acab. acetinado 60x60cm, Biancogrês Cemento Grigio</v>
      </c>
      <c r="C161" s="112">
        <f ca="1">ROUND(C162/$F$452,4)</f>
        <v>4.0000000000000002E-4</v>
      </c>
      <c r="D161" s="128">
        <v>1</v>
      </c>
      <c r="E161" s="112">
        <v>0</v>
      </c>
      <c r="F161" s="112">
        <v>0</v>
      </c>
      <c r="H161" s="115"/>
    </row>
    <row r="162" spans="1:8" ht="13.9" customHeight="1">
      <c r="A162" s="270"/>
      <c r="B162" s="270"/>
      <c r="C162" s="113">
        <f ca="1">VLOOKUP($A161,'Orçamento Sintético'!$A:$H,8,0)</f>
        <v>298.56</v>
      </c>
      <c r="D162" s="129">
        <f>ROUND($C162*D161,2)</f>
        <v>298.56</v>
      </c>
      <c r="E162" s="113">
        <f>ROUND($C162*E161,2)</f>
        <v>0</v>
      </c>
      <c r="F162" s="113">
        <f>ROUND($C162*F161,2)</f>
        <v>0</v>
      </c>
      <c r="H162" s="115"/>
    </row>
    <row r="163" spans="1:8" ht="13.9" customHeight="1">
      <c r="A163" s="270" t="s">
        <v>966</v>
      </c>
      <c r="B163" s="270" t="str">
        <f ca="1">VLOOKUP($A163,'Orçamento Sintético'!$A:$H,4,0)</f>
        <v>Copia da SINAPI (87263) - Porcelanato cinza escuro acab. acetinado 60x60cm, Biancogres Cemento Grafite</v>
      </c>
      <c r="C163" s="112">
        <f ca="1">ROUND(C164/$F$452,4)</f>
        <v>2.12E-2</v>
      </c>
      <c r="D163" s="128">
        <v>0.2</v>
      </c>
      <c r="E163" s="112">
        <v>0.8</v>
      </c>
      <c r="F163" s="112">
        <v>0</v>
      </c>
      <c r="H163" s="115"/>
    </row>
    <row r="164" spans="1:8" ht="13.9" customHeight="1">
      <c r="A164" s="270"/>
      <c r="B164" s="270"/>
      <c r="C164" s="113">
        <f ca="1">VLOOKUP($A163,'Orçamento Sintético'!$A:$H,8,0)</f>
        <v>14545.44</v>
      </c>
      <c r="D164" s="129">
        <f>ROUND($C164*D163,2)</f>
        <v>2909.09</v>
      </c>
      <c r="E164" s="113">
        <f>ROUND($C164*E163,2)</f>
        <v>11636.35</v>
      </c>
      <c r="F164" s="113">
        <f>ROUND($C164*F163,2)</f>
        <v>0</v>
      </c>
      <c r="H164" s="115"/>
    </row>
    <row r="165" spans="1:8" ht="13.9" customHeight="1">
      <c r="A165" s="270" t="s">
        <v>969</v>
      </c>
      <c r="B165" s="270" t="str">
        <f ca="1">VLOOKUP($A165,'Orçamento Sintético'!$A:$H,4,0)</f>
        <v>Cópia da SINAPI (87263) – Mão de obra de assentamento de revestimento cerâmico para piso com placas tipo porcelanato, inclusive argamassa e rejunte</v>
      </c>
      <c r="C165" s="112">
        <f ca="1">ROUND(C166/$F$452,4)</f>
        <v>5.8999999999999999E-3</v>
      </c>
      <c r="D165" s="128">
        <v>1</v>
      </c>
      <c r="E165" s="112">
        <v>0</v>
      </c>
      <c r="F165" s="112">
        <v>0</v>
      </c>
      <c r="H165" s="115"/>
    </row>
    <row r="166" spans="1:8" ht="13.9" customHeight="1">
      <c r="A166" s="270"/>
      <c r="B166" s="270"/>
      <c r="C166" s="113">
        <f ca="1">VLOOKUP($A165,'Orçamento Sintético'!$A:$H,8,0)</f>
        <v>4074.38</v>
      </c>
      <c r="D166" s="129">
        <f>ROUND($C166*D165,2)</f>
        <v>4074.38</v>
      </c>
      <c r="E166" s="113">
        <f>ROUND($C166*E165,2)</f>
        <v>0</v>
      </c>
      <c r="F166" s="113">
        <f>ROUND($C166*F165,2)</f>
        <v>0</v>
      </c>
      <c r="H166" s="115"/>
    </row>
    <row r="167" spans="1:8" ht="13.9" customHeight="1">
      <c r="A167" s="270" t="s">
        <v>972</v>
      </c>
      <c r="B167" s="270" t="str">
        <f ca="1">VLOOKUP($A167,'Orçamento Sintético'!$A:$H,4,0)</f>
        <v>Copia da SINAPI (88650) - Rodapé em porcelanato cinza claro acab. acetinado (peça 60x60cm) - corte 15x60, Biancogres Cemento Grigio</v>
      </c>
      <c r="C167" s="112">
        <f ca="1">ROUND(C168/$F$452,4)</f>
        <v>5.4999999999999997E-3</v>
      </c>
      <c r="D167" s="128">
        <v>1</v>
      </c>
      <c r="E167" s="112">
        <v>0</v>
      </c>
      <c r="F167" s="112">
        <v>0</v>
      </c>
      <c r="H167" s="115"/>
    </row>
    <row r="168" spans="1:8" ht="13.9" customHeight="1">
      <c r="A168" s="270"/>
      <c r="B168" s="270"/>
      <c r="C168" s="113">
        <f ca="1">VLOOKUP($A167,'Orçamento Sintético'!$A:$H,8,0)</f>
        <v>3779.6</v>
      </c>
      <c r="D168" s="129">
        <f>ROUND($C168*D167,2)</f>
        <v>3779.6</v>
      </c>
      <c r="E168" s="113">
        <f>ROUND($C168*E167,2)</f>
        <v>0</v>
      </c>
      <c r="F168" s="113">
        <f>ROUND($C168*F167,2)</f>
        <v>0</v>
      </c>
      <c r="H168" s="115"/>
    </row>
    <row r="169" spans="1:8" ht="13.9" customHeight="1">
      <c r="A169" s="270" t="s">
        <v>975</v>
      </c>
      <c r="B169" s="270" t="str">
        <f ca="1">VLOOKUP($A169,'Orçamento Sintético'!$A:$H,4,0)</f>
        <v>Copia da SINAPI (88650) - Rodapé em porcelanato cinza escuro acab. acetinado (peça 60x60cm) - corte 15x60, Biancogres Cemento Grafite</v>
      </c>
      <c r="C169" s="112">
        <f ca="1">ROUND(C170/$F$452,4)</f>
        <v>3.7000000000000002E-3</v>
      </c>
      <c r="D169" s="128">
        <v>0.2</v>
      </c>
      <c r="E169" s="112">
        <v>0.8</v>
      </c>
      <c r="F169" s="112">
        <v>0</v>
      </c>
      <c r="H169" s="115"/>
    </row>
    <row r="170" spans="1:8" ht="13.9" customHeight="1">
      <c r="A170" s="270"/>
      <c r="B170" s="270"/>
      <c r="C170" s="113">
        <f ca="1">VLOOKUP($A169,'Orçamento Sintético'!$A:$H,8,0)</f>
        <v>2517.48</v>
      </c>
      <c r="D170" s="129">
        <f>ROUND($C170*D169,2)</f>
        <v>503.5</v>
      </c>
      <c r="E170" s="113">
        <f>ROUND($C170*E169,2)</f>
        <v>2013.98</v>
      </c>
      <c r="F170" s="113">
        <f>ROUND($C170*F169,2)</f>
        <v>0</v>
      </c>
      <c r="H170" s="115"/>
    </row>
    <row r="171" spans="1:8" ht="13.9" customHeight="1">
      <c r="A171" s="268" t="s">
        <v>770</v>
      </c>
      <c r="B171" s="268" t="str">
        <f ca="1">VLOOKUP($A171,'Orçamento Sintético'!$A:$H,4,0)</f>
        <v>Revestimentos de parede</v>
      </c>
      <c r="C171" s="121">
        <f ca="1">ROUND(C172/$F$452,4)</f>
        <v>5.8299999999999998E-2</v>
      </c>
      <c r="D171" s="121">
        <f>ROUND(D172/$C172,4)</f>
        <v>0.5081</v>
      </c>
      <c r="E171" s="121">
        <f>ROUND(E172/$C172,4)</f>
        <v>0.4919</v>
      </c>
      <c r="F171" s="121">
        <f>ROUND(F172/$C172,4)</f>
        <v>0</v>
      </c>
      <c r="H171" s="115"/>
    </row>
    <row r="172" spans="1:8" ht="13.9" customHeight="1">
      <c r="A172" s="269"/>
      <c r="B172" s="269"/>
      <c r="C172" s="127">
        <f ca="1">VLOOKUP($A171,'Orçamento Sintético'!$A:$H,8,0)</f>
        <v>40001.340000000004</v>
      </c>
      <c r="D172" s="127">
        <f>D174+D176+D178</f>
        <v>20325.78</v>
      </c>
      <c r="E172" s="127">
        <f>E174+E176+E178</f>
        <v>19675.560000000001</v>
      </c>
      <c r="F172" s="127">
        <f>F174+F176+F178</f>
        <v>0</v>
      </c>
      <c r="H172" s="115"/>
    </row>
    <row r="173" spans="1:8" ht="13.9" customHeight="1">
      <c r="A173" s="270" t="s">
        <v>979</v>
      </c>
      <c r="B173" s="270" t="str">
        <f ca="1">VLOOKUP($A173,'Orçamento Sintético'!$A:$H,4,0)</f>
        <v>Copia - Copia da SINAPI (87269) - Cerâmica branca 32,5x59cm, assentada com argamassa pré-fabricada, incluindo rejuntamento Eliane Foma Branco acetinado</v>
      </c>
      <c r="C173" s="112">
        <f ca="1">ROUND(C174/$F$452,4)</f>
        <v>4.1999999999999997E-3</v>
      </c>
      <c r="D173" s="128">
        <v>1</v>
      </c>
      <c r="E173" s="112">
        <v>0</v>
      </c>
      <c r="F173" s="112">
        <v>0</v>
      </c>
      <c r="H173" s="115"/>
    </row>
    <row r="174" spans="1:8" ht="13.9" customHeight="1">
      <c r="A174" s="270"/>
      <c r="B174" s="270"/>
      <c r="C174" s="113">
        <f ca="1">VLOOKUP($A173,'Orçamento Sintético'!$A:$H,8,0)</f>
        <v>2849.07</v>
      </c>
      <c r="D174" s="129">
        <f>ROUND($C174*D173,2)</f>
        <v>2849.07</v>
      </c>
      <c r="E174" s="113">
        <f>ROUND($C174*E173,2)</f>
        <v>0</v>
      </c>
      <c r="F174" s="113">
        <f>ROUND($C174*F173,2)</f>
        <v>0</v>
      </c>
      <c r="H174" s="114"/>
    </row>
    <row r="175" spans="1:8" ht="13.9" customHeight="1">
      <c r="A175" s="270" t="s">
        <v>982</v>
      </c>
      <c r="B175" s="270" t="str">
        <f ca="1">VLOOKUP($A175,'Orçamento Sintético'!$A:$H,4,0)</f>
        <v>Cópia Caern (1100165) - Laminado melamínico, acabamento texturizado, Polar, espessura 1,3mm, referência L190, fab. Fórmica</v>
      </c>
      <c r="C175" s="112">
        <f ca="1">ROUND(C176/$F$452,4)</f>
        <v>4.4600000000000001E-2</v>
      </c>
      <c r="D175" s="128">
        <v>0.4</v>
      </c>
      <c r="E175" s="112">
        <v>0.6</v>
      </c>
      <c r="F175" s="112">
        <v>0</v>
      </c>
      <c r="H175" s="115"/>
    </row>
    <row r="176" spans="1:8" ht="13.9" customHeight="1">
      <c r="A176" s="270"/>
      <c r="B176" s="270"/>
      <c r="C176" s="113">
        <f ca="1">VLOOKUP($A175,'Orçamento Sintético'!$A:$H,8,0)</f>
        <v>30612.77</v>
      </c>
      <c r="D176" s="129">
        <f>ROUND($C176*D175,2)</f>
        <v>12245.11</v>
      </c>
      <c r="E176" s="113">
        <f>ROUND($C176*E175,2)</f>
        <v>18367.66</v>
      </c>
      <c r="F176" s="113">
        <f>ROUND($C176*F175,2)</f>
        <v>0</v>
      </c>
      <c r="H176" s="115"/>
    </row>
    <row r="177" spans="1:8" ht="13.9" customHeight="1">
      <c r="A177" s="270" t="s">
        <v>985</v>
      </c>
      <c r="B177" s="270" t="str">
        <f ca="1">VLOOKUP($A177,'Orçamento Sintético'!$A:$H,4,0)</f>
        <v>Cópia Caern (1100165) - Mão de obra de instalação de laminado melamínico, espessura 1,3mm,  inclusive adesivo</v>
      </c>
      <c r="C177" s="112">
        <f ca="1">ROUND(C178/$F$452,4)</f>
        <v>9.4999999999999998E-3</v>
      </c>
      <c r="D177" s="128">
        <v>0.8</v>
      </c>
      <c r="E177" s="112">
        <v>0.2</v>
      </c>
      <c r="F177" s="112">
        <v>0</v>
      </c>
      <c r="H177" s="115"/>
    </row>
    <row r="178" spans="1:8" ht="13.9" customHeight="1">
      <c r="A178" s="270"/>
      <c r="B178" s="270"/>
      <c r="C178" s="113">
        <f ca="1">VLOOKUP($A177,'Orçamento Sintético'!$A:$H,8,0)</f>
        <v>6539.5</v>
      </c>
      <c r="D178" s="129">
        <f>ROUND($C178*D177,2)</f>
        <v>5231.6000000000004</v>
      </c>
      <c r="E178" s="113">
        <f>ROUND($C178*E177,2)</f>
        <v>1307.9000000000001</v>
      </c>
      <c r="F178" s="113">
        <f>ROUND($C178*F177,2)</f>
        <v>0</v>
      </c>
      <c r="H178" s="115"/>
    </row>
    <row r="179" spans="1:8" ht="13.9" customHeight="1">
      <c r="A179" s="268" t="s">
        <v>771</v>
      </c>
      <c r="B179" s="268" t="str">
        <f ca="1">VLOOKUP($A179,'Orçamento Sintético'!$A:$H,4,0)</f>
        <v>Revestimentos de forro/teto</v>
      </c>
      <c r="C179" s="121">
        <f ca="1">ROUND(C180/$F$452,4)</f>
        <v>2.01E-2</v>
      </c>
      <c r="D179" s="121">
        <f>ROUND(D180/$C180,4)</f>
        <v>0</v>
      </c>
      <c r="E179" s="121">
        <f>ROUND(E180/$C180,4)</f>
        <v>0.7</v>
      </c>
      <c r="F179" s="121">
        <f>ROUND(F180/$C180,4)</f>
        <v>0.3</v>
      </c>
      <c r="H179" s="115"/>
    </row>
    <row r="180" spans="1:8" ht="13.9" customHeight="1">
      <c r="A180" s="269"/>
      <c r="B180" s="269"/>
      <c r="C180" s="127">
        <f ca="1">VLOOKUP($A179,'Orçamento Sintético'!$A:$H,8,0)</f>
        <v>13796.2</v>
      </c>
      <c r="D180" s="127">
        <f>D182+D184</f>
        <v>0</v>
      </c>
      <c r="E180" s="127">
        <f>E182+E184</f>
        <v>9657.35</v>
      </c>
      <c r="F180" s="127">
        <f>F182+F184</f>
        <v>4138.8500000000004</v>
      </c>
      <c r="H180" s="115"/>
    </row>
    <row r="181" spans="1:8" ht="13.9" customHeight="1">
      <c r="A181" s="270" t="s">
        <v>989</v>
      </c>
      <c r="B181" s="270" t="str">
        <f ca="1">VLOOKUP($A181,'Orçamento Sintético'!$A:$H,4,0)</f>
        <v>FORRO EM DRYWALL, PARA AMBIENTES COMERCIAIS, INCLUSIVE ESTRUTURA DE FIXAÇÃO. AF_05/2017_P</v>
      </c>
      <c r="C181" s="112">
        <f ca="1">ROUND(C182/$F$452,4)</f>
        <v>1.6299999999999999E-2</v>
      </c>
      <c r="D181" s="128">
        <v>0</v>
      </c>
      <c r="E181" s="112">
        <v>0.7</v>
      </c>
      <c r="F181" s="112">
        <v>0.3</v>
      </c>
      <c r="H181" s="115"/>
    </row>
    <row r="182" spans="1:8" ht="13.9" customHeight="1">
      <c r="A182" s="270"/>
      <c r="B182" s="270"/>
      <c r="C182" s="113">
        <f ca="1">VLOOKUP($A181,'Orçamento Sintético'!$A:$H,8,0)</f>
        <v>11206.25</v>
      </c>
      <c r="D182" s="129">
        <f>ROUND($C182*D181,2)</f>
        <v>0</v>
      </c>
      <c r="E182" s="113">
        <f>ROUND($C182*E181,2)</f>
        <v>7844.38</v>
      </c>
      <c r="F182" s="113">
        <f>TRUNC($C182*F181,2)</f>
        <v>3361.87</v>
      </c>
      <c r="H182" s="114"/>
    </row>
    <row r="183" spans="1:8" ht="13.9" customHeight="1">
      <c r="A183" s="270" t="s">
        <v>992</v>
      </c>
      <c r="B183" s="270" t="str">
        <f ca="1">VLOOKUP($A183,'Orçamento Sintético'!$A:$H,4,0)</f>
        <v>Copia da SINAPI (96121) - Perfil tabica fechada, lisa, formato z, em aço galvanizado natural, largura total na horizontal 40mm, para estrutura forro drywall</v>
      </c>
      <c r="C183" s="112">
        <f ca="1">ROUND(C184/$F$452,4)</f>
        <v>3.8E-3</v>
      </c>
      <c r="D183" s="128">
        <v>0</v>
      </c>
      <c r="E183" s="112">
        <v>0.7</v>
      </c>
      <c r="F183" s="112">
        <v>0.3</v>
      </c>
      <c r="H183" s="115"/>
    </row>
    <row r="184" spans="1:8" ht="13.9" customHeight="1">
      <c r="A184" s="270"/>
      <c r="B184" s="270"/>
      <c r="C184" s="113">
        <f ca="1">VLOOKUP($A183,'Orçamento Sintético'!$A:$H,8,0)</f>
        <v>2589.9499999999998</v>
      </c>
      <c r="D184" s="129">
        <f>ROUND($C184*D183,2)</f>
        <v>0</v>
      </c>
      <c r="E184" s="113">
        <f>ROUND($C184*E183,2)</f>
        <v>1812.97</v>
      </c>
      <c r="F184" s="113">
        <f>TRUNC($C184*F183,2)</f>
        <v>776.98</v>
      </c>
      <c r="H184" s="115"/>
    </row>
    <row r="185" spans="1:8" ht="13.9" customHeight="1">
      <c r="A185" s="268" t="s">
        <v>772</v>
      </c>
      <c r="B185" s="268" t="str">
        <f ca="1">VLOOKUP($A185,'Orçamento Sintético'!$A:$H,4,0)</f>
        <v>Pinturas</v>
      </c>
      <c r="C185" s="121">
        <f ca="1">ROUND(C186/$F$452,4)</f>
        <v>1.6899999999999998E-2</v>
      </c>
      <c r="D185" s="121">
        <f>ROUND(D186/$C186,4)</f>
        <v>0</v>
      </c>
      <c r="E185" s="121">
        <f>ROUND(E186/$C186,4)</f>
        <v>0.27700000000000002</v>
      </c>
      <c r="F185" s="121">
        <f>ROUND(F186/$C186,4)</f>
        <v>0.72299999999999998</v>
      </c>
      <c r="H185" s="115"/>
    </row>
    <row r="186" spans="1:8" ht="13.9" customHeight="1">
      <c r="A186" s="269"/>
      <c r="B186" s="269"/>
      <c r="C186" s="127">
        <f ca="1">VLOOKUP($A185,'Orçamento Sintético'!$A:$H,8,0)</f>
        <v>11624.220000000001</v>
      </c>
      <c r="D186" s="127">
        <f>D188+D190+D192+D194</f>
        <v>0</v>
      </c>
      <c r="E186" s="127">
        <f>E188+E190+E192+E194</f>
        <v>3220.4700000000003</v>
      </c>
      <c r="F186" s="127">
        <f>F188+F190+F192+F194</f>
        <v>8403.75</v>
      </c>
      <c r="H186" s="114"/>
    </row>
    <row r="187" spans="1:8" ht="13.9" customHeight="1">
      <c r="A187" s="270" t="s">
        <v>996</v>
      </c>
      <c r="B187" s="270" t="str">
        <f ca="1">VLOOKUP($A187,'Orçamento Sintético'!$A:$H,4,0)</f>
        <v>APLICAÇÃO MANUAL DE PINTURA COM TINTA LÁTEX ACRÍLICA EM TETO, DUAS DEMÃOS. AF_06/2014</v>
      </c>
      <c r="C187" s="112">
        <f ca="1">ROUND(C188/$F$452,4)</f>
        <v>3.8E-3</v>
      </c>
      <c r="D187" s="128">
        <v>0</v>
      </c>
      <c r="E187" s="112">
        <v>0.3</v>
      </c>
      <c r="F187" s="112">
        <v>0.7</v>
      </c>
      <c r="H187" s="114"/>
    </row>
    <row r="188" spans="1:8" ht="13.9" customHeight="1">
      <c r="A188" s="270"/>
      <c r="B188" s="270"/>
      <c r="C188" s="113">
        <f ca="1">VLOOKUP($A187,'Orçamento Sintético'!$A:$H,8,0)</f>
        <v>2632.45</v>
      </c>
      <c r="D188" s="129">
        <f>ROUND($C188*D187,2)</f>
        <v>0</v>
      </c>
      <c r="E188" s="113">
        <f>ROUND($C188*E187,2)</f>
        <v>789.74</v>
      </c>
      <c r="F188" s="113">
        <f>TRUNC($C188*F187,2)</f>
        <v>1842.71</v>
      </c>
      <c r="H188" s="115"/>
    </row>
    <row r="189" spans="1:8" ht="13.9" customHeight="1">
      <c r="A189" s="270" t="s">
        <v>997</v>
      </c>
      <c r="B189" s="270" t="str">
        <f ca="1">VLOOKUP($A189,'Orçamento Sintético'!$A:$H,4,0)</f>
        <v>APLICAÇÃO MANUAL DE PINTURA COM TINTA LÁTEX ACRÍLICA EM PAREDES, DUAS DEMÃOS. AF_06/2014</v>
      </c>
      <c r="C189" s="112">
        <f ca="1">ROUND(C190/$F$452,4)</f>
        <v>1.18E-2</v>
      </c>
      <c r="D189" s="128">
        <v>0</v>
      </c>
      <c r="E189" s="112">
        <v>0.3</v>
      </c>
      <c r="F189" s="112">
        <v>0.7</v>
      </c>
      <c r="H189" s="115"/>
    </row>
    <row r="190" spans="1:8" ht="13.9" customHeight="1">
      <c r="A190" s="270"/>
      <c r="B190" s="270"/>
      <c r="C190" s="113">
        <f ca="1">VLOOKUP($A189,'Orçamento Sintético'!$A:$H,8,0)</f>
        <v>8102.43</v>
      </c>
      <c r="D190" s="129">
        <f>ROUND($C190*D189,2)</f>
        <v>0</v>
      </c>
      <c r="E190" s="113">
        <f>ROUND($C190*E189,2)</f>
        <v>2430.73</v>
      </c>
      <c r="F190" s="113">
        <f>ROUND($C190*F189,2)</f>
        <v>5671.7</v>
      </c>
      <c r="H190" s="115"/>
    </row>
    <row r="191" spans="1:8" ht="16.149999999999999" customHeight="1">
      <c r="A191" s="270" t="s">
        <v>998</v>
      </c>
      <c r="B191" s="270" t="str">
        <f ca="1">VLOOKUP($A191,'Orçamento Sintético'!$A:$H,4,0)</f>
        <v>PINTURA COM TINTA ALQUÍDICA DE ACABAMENTO (ESMALTE SINTÉTICO ACETINADO) APLICADA A ROLO OU PINCEL SOBRE SUPERFÍCIES METÁLICAS (EXCETO PERFIL) EXECUTADO EM OBRA (02 DEMÃOS). AF_01/2020</v>
      </c>
      <c r="C191" s="112">
        <f ca="1">ROUND(C192/$F$452,4)</f>
        <v>6.9999999999999999E-4</v>
      </c>
      <c r="D191" s="128">
        <v>0</v>
      </c>
      <c r="E191" s="112">
        <v>0</v>
      </c>
      <c r="F191" s="112">
        <v>1</v>
      </c>
      <c r="H191" s="115"/>
    </row>
    <row r="192" spans="1:8" ht="16.149999999999999" customHeight="1">
      <c r="A192" s="270"/>
      <c r="B192" s="270"/>
      <c r="C192" s="113">
        <f ca="1">VLOOKUP($A191,'Orçamento Sintético'!$A:$H,8,0)</f>
        <v>453.5</v>
      </c>
      <c r="D192" s="129">
        <f>ROUND($C192*D191,2)</f>
        <v>0</v>
      </c>
      <c r="E192" s="113">
        <f>ROUND($C192*E191,2)</f>
        <v>0</v>
      </c>
      <c r="F192" s="113">
        <f>ROUND($C192*F191,2)</f>
        <v>453.5</v>
      </c>
      <c r="H192" s="114"/>
    </row>
    <row r="193" spans="1:8" ht="13.9" customHeight="1">
      <c r="A193" s="270" t="s">
        <v>999</v>
      </c>
      <c r="B193" s="270" t="str">
        <f ca="1">VLOOKUP($A193,'Orçamento Sintético'!$A:$H,4,0)</f>
        <v>PINTURA DE SINALIZAÇÃO VERTICAL DE SEGURANÇA, FAIXAS AMARELA E PRETA, APLICAÇÃO MANUAL, 2 DEMÃOS. AF_05/2021</v>
      </c>
      <c r="C193" s="112">
        <f ca="1">ROUND(C194/$F$452,4)</f>
        <v>5.9999999999999995E-4</v>
      </c>
      <c r="D193" s="128">
        <v>0</v>
      </c>
      <c r="E193" s="112">
        <v>0</v>
      </c>
      <c r="F193" s="112">
        <v>1</v>
      </c>
      <c r="H193" s="115"/>
    </row>
    <row r="194" spans="1:8" ht="13.9" customHeight="1">
      <c r="A194" s="270"/>
      <c r="B194" s="270"/>
      <c r="C194" s="113">
        <f ca="1">VLOOKUP($A193,'Orçamento Sintético'!$A:$H,8,0)</f>
        <v>435.84</v>
      </c>
      <c r="D194" s="129">
        <f>ROUND($C194*D193,2)</f>
        <v>0</v>
      </c>
      <c r="E194" s="113">
        <f>ROUND($C194*E193,2)</f>
        <v>0</v>
      </c>
      <c r="F194" s="113">
        <f>ROUND($C194*F193,2)</f>
        <v>435.84</v>
      </c>
      <c r="H194" s="115"/>
    </row>
    <row r="195" spans="1:8" ht="13.9" customHeight="1">
      <c r="A195" s="268" t="s">
        <v>781</v>
      </c>
      <c r="B195" s="268" t="str">
        <f ca="1">VLOOKUP($A195,'Orçamento Sintético'!$A:$H,4,0)</f>
        <v>IMPERMEABILIZAÇÕES E TRATAMENTOS</v>
      </c>
      <c r="C195" s="125">
        <f ca="1">ROUND(C196/$F$452,4)</f>
        <v>2.3999999999999998E-3</v>
      </c>
      <c r="D195" s="125">
        <f>ROUND(D196/$C196,4)</f>
        <v>1</v>
      </c>
      <c r="E195" s="126">
        <f>ROUND(E196/$C196,4)</f>
        <v>0</v>
      </c>
      <c r="F195" s="126">
        <f>ROUND(F196/$C196,4)</f>
        <v>0</v>
      </c>
      <c r="H195" s="114"/>
    </row>
    <row r="196" spans="1:8" ht="13.9" customHeight="1">
      <c r="A196" s="269"/>
      <c r="B196" s="269"/>
      <c r="C196" s="127">
        <f ca="1">VLOOKUP($A195,'Orçamento Sintético'!$A:$H,8,0)</f>
        <v>1670.88</v>
      </c>
      <c r="D196" s="127">
        <f>D198</f>
        <v>1670.88</v>
      </c>
      <c r="E196" s="127">
        <f>E198</f>
        <v>0</v>
      </c>
      <c r="F196" s="127">
        <f>F198</f>
        <v>0</v>
      </c>
      <c r="H196" s="114"/>
    </row>
    <row r="197" spans="1:8" ht="13.9" customHeight="1">
      <c r="A197" s="270" t="s">
        <v>1002</v>
      </c>
      <c r="B197" s="270" t="str">
        <f ca="1">VLOOKUP($A197,'Orçamento Sintético'!$A:$H,4,0)</f>
        <v>IMPERMEABILIZAÇÃO DE SUPERFÍCIE COM ARGAMASSA POLIMÉRICA / MEMBRANA ACRÍLICA, 3 DEMÃOS. AF_06/2018</v>
      </c>
      <c r="C197" s="112">
        <f ca="1">ROUND(C198/$F$452,4)</f>
        <v>2.3999999999999998E-3</v>
      </c>
      <c r="D197" s="128">
        <v>1</v>
      </c>
      <c r="E197" s="112">
        <v>0</v>
      </c>
      <c r="F197" s="112">
        <v>0</v>
      </c>
      <c r="H197" s="115"/>
    </row>
    <row r="198" spans="1:8" ht="13.9" customHeight="1">
      <c r="A198" s="270"/>
      <c r="B198" s="270"/>
      <c r="C198" s="113">
        <f ca="1">VLOOKUP($A197,'Orçamento Sintético'!$A:$H,8,0)</f>
        <v>1670.88</v>
      </c>
      <c r="D198" s="129">
        <f>ROUND($C198*D197,2)</f>
        <v>1670.88</v>
      </c>
      <c r="E198" s="113">
        <f>ROUND($C198*E197,2)</f>
        <v>0</v>
      </c>
      <c r="F198" s="113">
        <f>ROUND($C198*F197,2)</f>
        <v>0</v>
      </c>
      <c r="H198" s="115"/>
    </row>
    <row r="199" spans="1:8" ht="13.9" customHeight="1">
      <c r="A199" s="268" t="s">
        <v>783</v>
      </c>
      <c r="B199" s="268" t="str">
        <f ca="1">VLOOKUP($A199,'Orçamento Sintético'!$A:$H,4,0)</f>
        <v>ACABAMENTOS E ARREMATES</v>
      </c>
      <c r="C199" s="125">
        <f ca="1">ROUND(C200/$F$452,4)</f>
        <v>4.0000000000000001E-3</v>
      </c>
      <c r="D199" s="125">
        <f>ROUND(D200/$C200,4)</f>
        <v>0.1051</v>
      </c>
      <c r="E199" s="126">
        <f>ROUND(E200/$C200,4)</f>
        <v>0.89490000000000003</v>
      </c>
      <c r="F199" s="126">
        <f>ROUND(F200/$C200,4)</f>
        <v>0</v>
      </c>
      <c r="H199" s="115"/>
    </row>
    <row r="200" spans="1:8" ht="13.9" customHeight="1">
      <c r="A200" s="269"/>
      <c r="B200" s="269"/>
      <c r="C200" s="127">
        <f ca="1">VLOOKUP($A199,'Orçamento Sintético'!$A:$H,8,0)</f>
        <v>2738.1800000000003</v>
      </c>
      <c r="D200" s="127">
        <f>D202+D204</f>
        <v>287.85000000000002</v>
      </c>
      <c r="E200" s="127">
        <f>E202+E204</f>
        <v>2450.33</v>
      </c>
      <c r="F200" s="127">
        <f>F202+F204</f>
        <v>0</v>
      </c>
      <c r="H200" s="115"/>
    </row>
    <row r="201" spans="1:8" ht="13.9" customHeight="1">
      <c r="A201" s="270" t="s">
        <v>1005</v>
      </c>
      <c r="B201" s="270" t="str">
        <f ca="1">VLOOKUP($A201,'Orçamento Sintético'!$A:$H,4,0)</f>
        <v>SOLEIRA EM GRANITO, LARGURA 15 CM, ESPESSURA 2,0 CM. AF_06/2018</v>
      </c>
      <c r="C201" s="112">
        <f ca="1">ROUND(C202/$F$452,4)</f>
        <v>8.0000000000000004E-4</v>
      </c>
      <c r="D201" s="128">
        <v>0.5</v>
      </c>
      <c r="E201" s="112">
        <v>0.5</v>
      </c>
      <c r="F201" s="112">
        <v>0</v>
      </c>
    </row>
    <row r="202" spans="1:8" ht="13.9" customHeight="1">
      <c r="A202" s="270"/>
      <c r="B202" s="270"/>
      <c r="C202" s="113">
        <f ca="1">VLOOKUP($A201,'Orçamento Sintético'!$A:$H,8,0)</f>
        <v>575.70000000000005</v>
      </c>
      <c r="D202" s="129">
        <f>TRUNC($C202*D201,2)</f>
        <v>287.85000000000002</v>
      </c>
      <c r="E202" s="113">
        <f>ROUND($C202*E201,2)</f>
        <v>287.85000000000002</v>
      </c>
      <c r="F202" s="113">
        <f>ROUND($C202*F201,2)</f>
        <v>0</v>
      </c>
    </row>
    <row r="203" spans="1:8" ht="13.9" customHeight="1">
      <c r="A203" s="270" t="s">
        <v>1008</v>
      </c>
      <c r="B203" s="270" t="str">
        <f ca="1">VLOOKUP($A203,'Orçamento Sintético'!$A:$H,4,0)</f>
        <v>Copia da SINAPI (98689) - SOLEIRA EM GRANITO, LARGURA 30 CM, ESPESSURA 2,0 CM</v>
      </c>
      <c r="C203" s="112">
        <f ca="1">ROUND(C204/$F$452,4)</f>
        <v>3.2000000000000002E-3</v>
      </c>
      <c r="D203" s="128">
        <v>0</v>
      </c>
      <c r="E203" s="112">
        <v>1</v>
      </c>
      <c r="F203" s="112">
        <v>0</v>
      </c>
      <c r="H203" s="115"/>
    </row>
    <row r="204" spans="1:8" ht="13.9" customHeight="1">
      <c r="A204" s="270"/>
      <c r="B204" s="270"/>
      <c r="C204" s="113">
        <f ca="1">VLOOKUP($A203,'Orçamento Sintético'!$A:$H,8,0)</f>
        <v>2162.48</v>
      </c>
      <c r="D204" s="129">
        <f>ROUND($C204*D203,2)</f>
        <v>0</v>
      </c>
      <c r="E204" s="113">
        <f>ROUND($C204*E203,2)</f>
        <v>2162.48</v>
      </c>
      <c r="F204" s="113">
        <f>ROUND($C204*F203,2)</f>
        <v>0</v>
      </c>
      <c r="H204" s="114"/>
    </row>
    <row r="205" spans="1:8" ht="13.9" customHeight="1">
      <c r="A205" s="268" t="s">
        <v>785</v>
      </c>
      <c r="B205" s="268" t="str">
        <f ca="1">VLOOKUP($A205,'Orçamento Sintético'!$A:$H,4,0)</f>
        <v>EQUIPAMENTOS E ACESSÓRIOS</v>
      </c>
      <c r="C205" s="125">
        <f ca="1">ROUND(C206/$F$452,4)</f>
        <v>0.1062</v>
      </c>
      <c r="D205" s="125">
        <f>ROUND(D206/$C206,4)</f>
        <v>0.72789999999999999</v>
      </c>
      <c r="E205" s="126">
        <f>ROUND(E206/$C206,4)</f>
        <v>0.27210000000000001</v>
      </c>
      <c r="F205" s="126">
        <f>ROUND(F206/$C206,4)</f>
        <v>0</v>
      </c>
      <c r="H205" s="114"/>
    </row>
    <row r="206" spans="1:8" ht="13.9" customHeight="1">
      <c r="A206" s="269"/>
      <c r="B206" s="269"/>
      <c r="C206" s="127">
        <f ca="1">VLOOKUP($A205,'Orçamento Sintético'!$A:$H,8,0)</f>
        <v>72840.36</v>
      </c>
      <c r="D206" s="127">
        <f>D208+D216</f>
        <v>53022.399999999994</v>
      </c>
      <c r="E206" s="127">
        <f>E208+E216</f>
        <v>19817.96</v>
      </c>
      <c r="F206" s="127">
        <f>F208+F216</f>
        <v>0</v>
      </c>
      <c r="H206" s="115"/>
    </row>
    <row r="207" spans="1:8" ht="13.9" customHeight="1">
      <c r="A207" s="268" t="s">
        <v>787</v>
      </c>
      <c r="B207" s="268" t="str">
        <f ca="1">VLOOKUP($A207,'Orçamento Sintético'!$A:$H,4,0)</f>
        <v>Corrimãos</v>
      </c>
      <c r="C207" s="121">
        <f ca="1">ROUND(C208/$F$452,4)</f>
        <v>9.9000000000000008E-3</v>
      </c>
      <c r="D207" s="121">
        <f>ROUND(D208/$C208,4)</f>
        <v>1</v>
      </c>
      <c r="E207" s="121">
        <f>ROUND(E208/$C208,4)</f>
        <v>0</v>
      </c>
      <c r="F207" s="121">
        <f>ROUND(F208/$C208,4)</f>
        <v>0</v>
      </c>
    </row>
    <row r="208" spans="1:8" ht="13.9" customHeight="1">
      <c r="A208" s="269"/>
      <c r="B208" s="269"/>
      <c r="C208" s="127">
        <f ca="1">VLOOKUP($A207,'Orçamento Sintético'!$A:$H,8,0)</f>
        <v>6780.52</v>
      </c>
      <c r="D208" s="127">
        <f>D210+D212+D214</f>
        <v>6780.52</v>
      </c>
      <c r="E208" s="127">
        <f>E210+E212+E214</f>
        <v>0</v>
      </c>
      <c r="F208" s="127">
        <f>F210+F212+F214</f>
        <v>0</v>
      </c>
    </row>
    <row r="209" spans="1:6" ht="13.9" customHeight="1">
      <c r="A209" s="270" t="s">
        <v>1012</v>
      </c>
      <c r="B209" s="270" t="str">
        <f ca="1">VLOOKUP($A209,'Orçamento Sintético'!$A:$H,4,0)</f>
        <v>Curva (prolongamento) para corrimão duplo de Ø 1.1/2" (38,1mm) em tubo de aço industrial, para pintura esmalte</v>
      </c>
      <c r="C209" s="112">
        <f ca="1">ROUND(C210/$F$452,4)</f>
        <v>2.9999999999999997E-4</v>
      </c>
      <c r="D209" s="128">
        <v>1</v>
      </c>
      <c r="E209" s="112">
        <v>0</v>
      </c>
      <c r="F209" s="112">
        <v>0</v>
      </c>
    </row>
    <row r="210" spans="1:6" ht="13.9" customHeight="1">
      <c r="A210" s="270"/>
      <c r="B210" s="270"/>
      <c r="C210" s="113">
        <f ca="1">VLOOKUP($A209,'Orçamento Sintético'!$A:$H,8,0)</f>
        <v>235.48</v>
      </c>
      <c r="D210" s="129">
        <f>ROUND($C210*D209,2)</f>
        <v>235.48</v>
      </c>
      <c r="E210" s="113">
        <f>ROUND($C210*E209,2)</f>
        <v>0</v>
      </c>
      <c r="F210" s="113">
        <f>ROUND($C210*F209,2)</f>
        <v>0</v>
      </c>
    </row>
    <row r="211" spans="1:6" ht="13.9" customHeight="1">
      <c r="A211" s="270" t="s">
        <v>1013</v>
      </c>
      <c r="B211" s="270" t="str">
        <f ca="1">VLOOKUP($A211,'Orçamento Sintético'!$A:$H,4,0)</f>
        <v>Curva (prolongamento) para corrimão duplo de Ø 1.1/2" (38,1mm) em tubo de aço inox</v>
      </c>
      <c r="C211" s="112">
        <f ca="1">ROUND(C212/$F$452,4)</f>
        <v>5.0000000000000001E-4</v>
      </c>
      <c r="D211" s="128">
        <v>1</v>
      </c>
      <c r="E211" s="112">
        <v>0</v>
      </c>
      <c r="F211" s="112">
        <v>0</v>
      </c>
    </row>
    <row r="212" spans="1:6" ht="13.9" customHeight="1">
      <c r="A212" s="270"/>
      <c r="B212" s="270"/>
      <c r="C212" s="113">
        <f ca="1">VLOOKUP($A211,'Orçamento Sintético'!$A:$H,8,0)</f>
        <v>338.79</v>
      </c>
      <c r="D212" s="129">
        <f>ROUND($C212*D211,2)</f>
        <v>338.79</v>
      </c>
      <c r="E212" s="113">
        <f>ROUND($C212*E211,2)</f>
        <v>0</v>
      </c>
      <c r="F212" s="113">
        <f>ROUND($C212*F211,2)</f>
        <v>0</v>
      </c>
    </row>
    <row r="213" spans="1:6" ht="13.9" customHeight="1">
      <c r="A213" s="270" t="s">
        <v>1016</v>
      </c>
      <c r="B213" s="270" t="str">
        <f ca="1">VLOOKUP($A213,'Orçamento Sintético'!$A:$H,4,0)</f>
        <v>Mão de obra para ajuste de altura de corrimão duplo fixado em alvenaria ou guarda-corpo</v>
      </c>
      <c r="C213" s="112">
        <f ca="1">ROUND(C214/$F$452,4)</f>
        <v>8.9999999999999993E-3</v>
      </c>
      <c r="D213" s="128">
        <v>1</v>
      </c>
      <c r="E213" s="112">
        <v>0</v>
      </c>
      <c r="F213" s="112">
        <v>0</v>
      </c>
    </row>
    <row r="214" spans="1:6" ht="13.9" customHeight="1">
      <c r="A214" s="270"/>
      <c r="B214" s="270"/>
      <c r="C214" s="113">
        <f ca="1">VLOOKUP($A213,'Orçamento Sintético'!$A:$H,8,0)</f>
        <v>6206.25</v>
      </c>
      <c r="D214" s="129">
        <f>ROUND($C214*D213,2)</f>
        <v>6206.25</v>
      </c>
      <c r="E214" s="113">
        <f>ROUND($C214*E213,2)</f>
        <v>0</v>
      </c>
      <c r="F214" s="113">
        <f>ROUND($C214*F213,2)</f>
        <v>0</v>
      </c>
    </row>
    <row r="215" spans="1:6" ht="13.9" customHeight="1">
      <c r="A215" s="268" t="s">
        <v>1019</v>
      </c>
      <c r="B215" s="268" t="str">
        <f ca="1">VLOOKUP($A215,'Orçamento Sintético'!$A:$H,4,0)</f>
        <v>Guarda-corpos</v>
      </c>
      <c r="C215" s="121">
        <f ca="1">ROUND(C216/$F$452,4)</f>
        <v>9.6299999999999997E-2</v>
      </c>
      <c r="D215" s="121">
        <f>ROUND(D216/$C216,4)</f>
        <v>0.7</v>
      </c>
      <c r="E215" s="121">
        <f>ROUND(E216/$C216,4)</f>
        <v>0.3</v>
      </c>
      <c r="F215" s="121">
        <f>ROUND(F216/$C216,4)</f>
        <v>0</v>
      </c>
    </row>
    <row r="216" spans="1:6" ht="13.9" customHeight="1">
      <c r="A216" s="269"/>
      <c r="B216" s="269"/>
      <c r="C216" s="127">
        <f ca="1">VLOOKUP($A215,'Orçamento Sintético'!$A:$H,8,0)</f>
        <v>66059.839999999997</v>
      </c>
      <c r="D216" s="127">
        <f>D218+D220</f>
        <v>46241.88</v>
      </c>
      <c r="E216" s="127">
        <f>E218+E220</f>
        <v>19817.96</v>
      </c>
      <c r="F216" s="127">
        <f>F218+F220</f>
        <v>0</v>
      </c>
    </row>
    <row r="217" spans="1:6" ht="13.9" customHeight="1">
      <c r="A217" s="270" t="s">
        <v>1021</v>
      </c>
      <c r="B217" s="270" t="str">
        <f ca="1">VLOOKUP($A217,'Orçamento Sintético'!$A:$H,4,0)</f>
        <v>Vidro de segurança laminado e temperado incolor 12 mm (6+6), instalado em guarda-corpo</v>
      </c>
      <c r="C217" s="112">
        <f ca="1">ROUND(C218/$F$452,4)</f>
        <v>6.4199999999999993E-2</v>
      </c>
      <c r="D217" s="128">
        <v>0.7</v>
      </c>
      <c r="E217" s="112">
        <v>0.3</v>
      </c>
      <c r="F217" s="112">
        <v>0</v>
      </c>
    </row>
    <row r="218" spans="1:6" ht="13.9" customHeight="1">
      <c r="A218" s="270"/>
      <c r="B218" s="270"/>
      <c r="C218" s="113">
        <f ca="1">VLOOKUP($A217,'Orçamento Sintético'!$A:$H,8,0)</f>
        <v>44018.32</v>
      </c>
      <c r="D218" s="129">
        <f>ROUND($C218*D217,2)</f>
        <v>30812.82</v>
      </c>
      <c r="E218" s="113">
        <f>ROUND($C218*E217,2)</f>
        <v>13205.5</v>
      </c>
      <c r="F218" s="113">
        <f>ROUND($C218*F217,2)</f>
        <v>0</v>
      </c>
    </row>
    <row r="219" spans="1:6" ht="13.9" customHeight="1">
      <c r="A219" s="270" t="s">
        <v>1024</v>
      </c>
      <c r="B219" s="270" t="str">
        <f ca="1">VLOOKUP($A219,'Orçamento Sintético'!$A:$H,4,0)</f>
        <v>Vidro de segurança laminado e temperado incolor 12 mm (6+6), para escada (corte inclinado / modulado do vidro), instalado em guarda-corpo</v>
      </c>
      <c r="C219" s="112">
        <f ca="1">ROUND(C220/$F$452,4)</f>
        <v>3.2099999999999997E-2</v>
      </c>
      <c r="D219" s="128">
        <v>0.7</v>
      </c>
      <c r="E219" s="112">
        <v>0.3</v>
      </c>
      <c r="F219" s="112">
        <v>0</v>
      </c>
    </row>
    <row r="220" spans="1:6" ht="13.9" customHeight="1">
      <c r="A220" s="270"/>
      <c r="B220" s="270"/>
      <c r="C220" s="113">
        <f ca="1">VLOOKUP($A219,'Orçamento Sintético'!$A:$H,8,0)</f>
        <v>22041.52</v>
      </c>
      <c r="D220" s="129">
        <f>ROUND($C220*D219,2)</f>
        <v>15429.06</v>
      </c>
      <c r="E220" s="113">
        <f>ROUND($C220*E219,2)</f>
        <v>6612.46</v>
      </c>
      <c r="F220" s="113">
        <f>ROUND($C220*F219,2)</f>
        <v>0</v>
      </c>
    </row>
    <row r="221" spans="1:6" ht="13.9" customHeight="1">
      <c r="A221" s="268" t="s">
        <v>1027</v>
      </c>
      <c r="B221" s="268" t="str">
        <f ca="1">VLOOKUP($A221,'Orçamento Sintético'!$A:$H,4,0)</f>
        <v>LOUÇAS, METAIS, ACESSÓRIOS E PEÇAS DE GRANITO DE ÁREAS MOLHADAS</v>
      </c>
      <c r="C221" s="125">
        <f ca="1">ROUND(C222/$F$452,4)</f>
        <v>0.1671</v>
      </c>
      <c r="D221" s="125">
        <f>ROUND(D222/$C222,4)</f>
        <v>0.55420000000000003</v>
      </c>
      <c r="E221" s="126">
        <f>ROUND(E222/$C222,4)</f>
        <v>0.2656</v>
      </c>
      <c r="F221" s="126">
        <f>ROUND(F222/$C222,4)</f>
        <v>0.1802</v>
      </c>
    </row>
    <row r="222" spans="1:6" ht="13.9" customHeight="1">
      <c r="A222" s="269"/>
      <c r="B222" s="269"/>
      <c r="C222" s="127">
        <f ca="1">VLOOKUP($A221,'Orçamento Sintético'!$A:$H,8,0)</f>
        <v>114612.26</v>
      </c>
      <c r="D222" s="127">
        <f>D224+D238+D274+D280</f>
        <v>63513.39</v>
      </c>
      <c r="E222" s="127">
        <f>E224+E238+E274+E280</f>
        <v>30442.010000000002</v>
      </c>
      <c r="F222" s="127">
        <f>F224+F238+F274+F280</f>
        <v>20656.859999999997</v>
      </c>
    </row>
    <row r="223" spans="1:6" ht="13.9" customHeight="1">
      <c r="A223" s="268" t="s">
        <v>1029</v>
      </c>
      <c r="B223" s="268" t="str">
        <f ca="1">VLOOKUP($A223,'Orçamento Sintético'!$A:$H,4,0)</f>
        <v>Louças</v>
      </c>
      <c r="C223" s="121">
        <f ca="1">ROUND(C224/$F$452,4)</f>
        <v>6.8599999999999994E-2</v>
      </c>
      <c r="D223" s="121">
        <f>ROUND(D224/$C224,4)</f>
        <v>0.61029999999999995</v>
      </c>
      <c r="E223" s="121">
        <f>ROUND(E224/$C224,4)</f>
        <v>0.38969999999999999</v>
      </c>
      <c r="F223" s="121">
        <f>ROUND(F224/$C224,4)</f>
        <v>0</v>
      </c>
    </row>
    <row r="224" spans="1:6" ht="13.9" customHeight="1">
      <c r="A224" s="269"/>
      <c r="B224" s="269"/>
      <c r="C224" s="127">
        <f ca="1">VLOOKUP($A223,'Orçamento Sintético'!$A:$H,8,0)</f>
        <v>47087.229999999996</v>
      </c>
      <c r="D224" s="127">
        <f>D226+D228+D230+D232+D234+D236</f>
        <v>28739.190000000002</v>
      </c>
      <c r="E224" s="127">
        <f>E226+E228+E230+E232+E234+E236</f>
        <v>18348.039999999997</v>
      </c>
      <c r="F224" s="127">
        <f>F226+F228+F230+F232+F234+F236</f>
        <v>0</v>
      </c>
    </row>
    <row r="225" spans="1:6" ht="13.9" customHeight="1">
      <c r="A225" s="270" t="s">
        <v>1031</v>
      </c>
      <c r="B225" s="270" t="str">
        <f ca="1">VLOOKUP($A225,'Orçamento Sintético'!$A:$H,4,0)</f>
        <v>Copia da SINAPI (86904) - Lavatório de semi-encaixe em louça, branco, fixado sobre a bancada. Ref. Linha Monte Carlo L82.17, fab. Deca</v>
      </c>
      <c r="C225" s="112">
        <f ca="1">ROUND(C226/$F$452,4)</f>
        <v>1.1900000000000001E-2</v>
      </c>
      <c r="D225" s="128">
        <v>0.6</v>
      </c>
      <c r="E225" s="112">
        <v>0.4</v>
      </c>
      <c r="F225" s="112">
        <v>0</v>
      </c>
    </row>
    <row r="226" spans="1:6" ht="13.9" customHeight="1">
      <c r="A226" s="270"/>
      <c r="B226" s="270"/>
      <c r="C226" s="113">
        <f ca="1">VLOOKUP($A225,'Orçamento Sintético'!$A:$H,8,0)</f>
        <v>8140</v>
      </c>
      <c r="D226" s="129">
        <f>ROUND($C226*D225,2)</f>
        <v>4884</v>
      </c>
      <c r="E226" s="113">
        <f>ROUND($C226*E225,2)</f>
        <v>3256</v>
      </c>
      <c r="F226" s="113">
        <f>ROUND($C226*F225,2)</f>
        <v>0</v>
      </c>
    </row>
    <row r="227" spans="1:6" ht="13.9" customHeight="1">
      <c r="A227" s="270" t="s">
        <v>1034</v>
      </c>
      <c r="B227" s="270" t="str">
        <f ca="1">VLOOKUP($A227,'Orçamento Sintético'!$A:$H,4,0)</f>
        <v>Copia da SINAPI (86903) - Lavatório com coluna suspensa (PCD), branco. Linha Vogue Plus, cód.:L51.17 (lavatório) e cód.: CS1.17 (coluna suspensa), fab. Deca</v>
      </c>
      <c r="C227" s="112">
        <f ca="1">ROUND(C228/$F$452,4)</f>
        <v>3.3999999999999998E-3</v>
      </c>
      <c r="D227" s="128">
        <v>0.6</v>
      </c>
      <c r="E227" s="112">
        <v>0.4</v>
      </c>
      <c r="F227" s="112">
        <v>0</v>
      </c>
    </row>
    <row r="228" spans="1:6" ht="13.9" customHeight="1">
      <c r="A228" s="270"/>
      <c r="B228" s="270"/>
      <c r="C228" s="113">
        <f ca="1">VLOOKUP($A227,'Orçamento Sintético'!$A:$H,8,0)</f>
        <v>2328.48</v>
      </c>
      <c r="D228" s="129">
        <f>ROUND($C228*D227,2)</f>
        <v>1397.09</v>
      </c>
      <c r="E228" s="113">
        <f>ROUND($C228*E227,2)</f>
        <v>931.39</v>
      </c>
      <c r="F228" s="113">
        <f>ROUND($C228*F227,2)</f>
        <v>0</v>
      </c>
    </row>
    <row r="229" spans="1:6" ht="13.9" customHeight="1">
      <c r="A229" s="270" t="s">
        <v>1037</v>
      </c>
      <c r="B229" s="270" t="str">
        <f ca="1">VLOOKUP($A229,'Orçamento Sintético'!$A:$H,4,0)</f>
        <v>Copia da SINAPI (95470) - Bacia sanitária, cor branco gelo, Linha Monte Carlo cód. P.8.17, fab. Deca - inclusive assento PLÁSTICO</v>
      </c>
      <c r="C229" s="112">
        <f ca="1">ROUND(C230/$F$452,4)</f>
        <v>3.3399999999999999E-2</v>
      </c>
      <c r="D229" s="128">
        <v>0.6</v>
      </c>
      <c r="E229" s="112">
        <v>0.4</v>
      </c>
      <c r="F229" s="112">
        <v>0</v>
      </c>
    </row>
    <row r="230" spans="1:6" ht="13.9" customHeight="1">
      <c r="A230" s="270"/>
      <c r="B230" s="270"/>
      <c r="C230" s="113">
        <f ca="1">VLOOKUP($A229,'Orçamento Sintético'!$A:$H,8,0)</f>
        <v>22914.09</v>
      </c>
      <c r="D230" s="129">
        <f>ROUND($C230*D229,2)</f>
        <v>13748.45</v>
      </c>
      <c r="E230" s="113">
        <f>ROUND($C230*E229,2)</f>
        <v>9165.64</v>
      </c>
      <c r="F230" s="113">
        <f>ROUND($C230*F229,2)</f>
        <v>0</v>
      </c>
    </row>
    <row r="231" spans="1:6" ht="13.9" customHeight="1">
      <c r="A231" s="270" t="s">
        <v>1040</v>
      </c>
      <c r="B231" s="270" t="str">
        <f ca="1">VLOOKUP($A231,'Orçamento Sintético'!$A:$H,4,0)</f>
        <v>Copia da SINAPI (95471) - Bacia sanitária, Linha Vogue Plus Conforto, cor branco gelo, código P. 510, fabricação Deca - inclusive assento PLÁSTICO</v>
      </c>
      <c r="C231" s="112">
        <f ca="1">ROUND(C232/$F$452,4)</f>
        <v>4.8999999999999998E-3</v>
      </c>
      <c r="D231" s="128">
        <v>0.6</v>
      </c>
      <c r="E231" s="112">
        <v>0.4</v>
      </c>
      <c r="F231" s="112">
        <v>0</v>
      </c>
    </row>
    <row r="232" spans="1:6" ht="13.9" customHeight="1">
      <c r="A232" s="270"/>
      <c r="B232" s="270"/>
      <c r="C232" s="113">
        <f ca="1">VLOOKUP($A231,'Orçamento Sintético'!$A:$H,8,0)</f>
        <v>3387.45</v>
      </c>
      <c r="D232" s="129">
        <f>ROUND($C232*D231,2)</f>
        <v>2032.47</v>
      </c>
      <c r="E232" s="113">
        <f>ROUND($C232*E231,2)</f>
        <v>1354.98</v>
      </c>
      <c r="F232" s="113">
        <f>ROUND($C232*F231,2)</f>
        <v>0</v>
      </c>
    </row>
    <row r="233" spans="1:6" ht="13.9" customHeight="1">
      <c r="A233" s="270" t="s">
        <v>1043</v>
      </c>
      <c r="B233" s="270" t="str">
        <f ca="1">VLOOKUP($A233,'Orçamento Sintético'!$A:$H,4,0)</f>
        <v>Copia da Sinapi (100858) - Mictório branco com sifão integrado, cód. M 715.17, fab. Deca - completo</v>
      </c>
      <c r="C233" s="112">
        <f ca="1">ROUND(C234/$F$452,4)</f>
        <v>1.3299999999999999E-2</v>
      </c>
      <c r="D233" s="128">
        <v>0.6</v>
      </c>
      <c r="E233" s="112">
        <v>0.4</v>
      </c>
      <c r="F233" s="112">
        <v>0</v>
      </c>
    </row>
    <row r="234" spans="1:6" ht="13.9" customHeight="1">
      <c r="A234" s="270"/>
      <c r="B234" s="270"/>
      <c r="C234" s="113">
        <f ca="1">VLOOKUP($A233,'Orçamento Sintético'!$A:$H,8,0)</f>
        <v>9100.07</v>
      </c>
      <c r="D234" s="129">
        <f>ROUND($C234*D233,2)</f>
        <v>5460.04</v>
      </c>
      <c r="E234" s="113">
        <f>ROUND($C234*E233,2)</f>
        <v>3640.03</v>
      </c>
      <c r="F234" s="113">
        <f>ROUND($C234*F233,2)</f>
        <v>0</v>
      </c>
    </row>
    <row r="235" spans="1:6" ht="13.9" customHeight="1">
      <c r="A235" s="270" t="s">
        <v>1046</v>
      </c>
      <c r="B235" s="270" t="str">
        <f ca="1">VLOOKUP($A235,'Orçamento Sintético'!$A:$H,4,0)</f>
        <v>Copia da SINAPI (86872) - Tanque de louça 40 litros com coluna e acessórios de metal, cor branco gelo GE17, cód. TQ.03 (tanque) e CT25 (coluna), fab. Deca - completo</v>
      </c>
      <c r="C235" s="112">
        <f ca="1">ROUND(C236/$F$452,4)</f>
        <v>1.8E-3</v>
      </c>
      <c r="D235" s="128">
        <v>1</v>
      </c>
      <c r="E235" s="112">
        <v>0</v>
      </c>
      <c r="F235" s="112">
        <v>0</v>
      </c>
    </row>
    <row r="236" spans="1:6" ht="13.9" customHeight="1">
      <c r="A236" s="270"/>
      <c r="B236" s="270"/>
      <c r="C236" s="113">
        <f ca="1">VLOOKUP($A235,'Orçamento Sintético'!$A:$H,8,0)</f>
        <v>1217.1400000000001</v>
      </c>
      <c r="D236" s="129">
        <f>ROUND($C236*D235,2)</f>
        <v>1217.1400000000001</v>
      </c>
      <c r="E236" s="113">
        <f>ROUND($C236*E235,2)</f>
        <v>0</v>
      </c>
      <c r="F236" s="113">
        <f>ROUND($C236*F235,2)</f>
        <v>0</v>
      </c>
    </row>
    <row r="237" spans="1:6" ht="13.9" customHeight="1">
      <c r="A237" s="268" t="s">
        <v>1049</v>
      </c>
      <c r="B237" s="268" t="str">
        <f ca="1">VLOOKUP($A237,'Orçamento Sintético'!$A:$H,4,0)</f>
        <v>Metais</v>
      </c>
      <c r="C237" s="121">
        <f ca="1">ROUND(C238/$F$452,4)</f>
        <v>6.6900000000000001E-2</v>
      </c>
      <c r="D237" s="121">
        <f>ROUND(D238/$C238,4)</f>
        <v>0.69499999999999995</v>
      </c>
      <c r="E237" s="121">
        <f>ROUND(E238/$C238,4)</f>
        <v>0.13900000000000001</v>
      </c>
      <c r="F237" s="121">
        <f>ROUND(F238/$C238,4)</f>
        <v>0.16589999999999999</v>
      </c>
    </row>
    <row r="238" spans="1:6" ht="13.9" customHeight="1">
      <c r="A238" s="269"/>
      <c r="B238" s="269"/>
      <c r="C238" s="127">
        <f ca="1">VLOOKUP($A237,'Orçamento Sintético'!$A:$H,8,0)</f>
        <v>45883.56</v>
      </c>
      <c r="D238" s="127">
        <f>D240+D242+D244+D246+D248+D250+D252+D254+D256+D258+D260+D262+D264+D266+D268+D270+D272</f>
        <v>31890.379999999997</v>
      </c>
      <c r="E238" s="127">
        <f>E240+E242+E244+E246+E248+E250+E252+E254+E256+E258+E260+E262+E264+E266+E268+E270+E272</f>
        <v>6379.74</v>
      </c>
      <c r="F238" s="127">
        <f>F240+F242+F244+F246+F248+F250+F252+F254+F256+F258+F260+F262+F264+F266+F268+F270+F272</f>
        <v>7613.44</v>
      </c>
    </row>
    <row r="239" spans="1:6" ht="13.9" customHeight="1">
      <c r="A239" s="270" t="s">
        <v>1051</v>
      </c>
      <c r="B239" s="270" t="str">
        <f ca="1">VLOOKUP($A239,'Orçamento Sintético'!$A:$H,4,0)</f>
        <v>BARRA DE APOIO RETA, EM ALUMINIO, COMPRIMENTO 80 CM,  FIXADA NA PAREDE - FORNECIMENTO E INSTALAÇÃO. AF_01/2020</v>
      </c>
      <c r="C239" s="112">
        <f ca="1">ROUND(C240/$F$452,4)</f>
        <v>3.0999999999999999E-3</v>
      </c>
      <c r="D239" s="128">
        <v>0.6</v>
      </c>
      <c r="E239" s="112">
        <v>0.4</v>
      </c>
      <c r="F239" s="112">
        <v>0</v>
      </c>
    </row>
    <row r="240" spans="1:6" ht="13.9" customHeight="1">
      <c r="A240" s="270"/>
      <c r="B240" s="270"/>
      <c r="C240" s="113">
        <f ca="1">VLOOKUP($A239,'Orçamento Sintético'!$A:$H,8,0)</f>
        <v>2141.3000000000002</v>
      </c>
      <c r="D240" s="129">
        <f>ROUND($C240*D239,2)</f>
        <v>1284.78</v>
      </c>
      <c r="E240" s="113">
        <f>ROUND($C240*E239,2)</f>
        <v>856.52</v>
      </c>
      <c r="F240" s="113">
        <f>ROUND($C240*F239,2)</f>
        <v>0</v>
      </c>
    </row>
    <row r="241" spans="1:6" ht="13.9" customHeight="1">
      <c r="A241" s="270" t="s">
        <v>1054</v>
      </c>
      <c r="B241" s="270" t="str">
        <f ca="1">VLOOKUP($A241,'Orçamento Sintético'!$A:$H,4,0)</f>
        <v>BARRA DE APOIO RETA, EM ALUMINIO, COMPRIMENTO 70 CM,  FIXADA NA PAREDE - FORNECIMENTO E INSTALAÇÃO. AF_01/2020</v>
      </c>
      <c r="C241" s="112">
        <f ca="1">ROUND(C242/$F$452,4)</f>
        <v>5.5999999999999999E-3</v>
      </c>
      <c r="D241" s="128">
        <v>0.6</v>
      </c>
      <c r="E241" s="112">
        <v>0.4</v>
      </c>
      <c r="F241" s="112">
        <v>0</v>
      </c>
    </row>
    <row r="242" spans="1:6" ht="13.9" customHeight="1">
      <c r="A242" s="270"/>
      <c r="B242" s="270"/>
      <c r="C242" s="113">
        <f ca="1">VLOOKUP($A241,'Orçamento Sintético'!$A:$H,8,0)</f>
        <v>3810.82</v>
      </c>
      <c r="D242" s="129">
        <f>ROUND($C242*D241,2)</f>
        <v>2286.4899999999998</v>
      </c>
      <c r="E242" s="113">
        <f>ROUND($C242*E241,2)</f>
        <v>1524.33</v>
      </c>
      <c r="F242" s="113">
        <f>ROUND($C242*F241,2)</f>
        <v>0</v>
      </c>
    </row>
    <row r="243" spans="1:6" ht="13.9" customHeight="1">
      <c r="A243" s="270" t="s">
        <v>1057</v>
      </c>
      <c r="B243" s="270" t="str">
        <f ca="1">VLOOKUP($A243,'Orçamento Sintético'!$A:$H,4,0)</f>
        <v>Copia da SINAPI (100870) - Barra de apoio tubular reta 40cm, Ø31,75mm e=2mm, em alumínio, acabamento polido, Linha Acessibilidade, fab. Leve Vida</v>
      </c>
      <c r="C243" s="112">
        <f ca="1">ROUND(C244/$F$452,4)</f>
        <v>1.5E-3</v>
      </c>
      <c r="D243" s="128">
        <v>0.6</v>
      </c>
      <c r="E243" s="112">
        <v>0.4</v>
      </c>
      <c r="F243" s="112">
        <v>0</v>
      </c>
    </row>
    <row r="244" spans="1:6" ht="13.9" customHeight="1">
      <c r="A244" s="270"/>
      <c r="B244" s="270"/>
      <c r="C244" s="113">
        <f ca="1">VLOOKUP($A243,'Orçamento Sintético'!$A:$H,8,0)</f>
        <v>1026.3499999999999</v>
      </c>
      <c r="D244" s="129">
        <f>ROUND($C244*D243,2)</f>
        <v>615.80999999999995</v>
      </c>
      <c r="E244" s="113">
        <f>ROUND($C244*E243,2)</f>
        <v>410.54</v>
      </c>
      <c r="F244" s="113">
        <f>ROUND($C244*F243,2)</f>
        <v>0</v>
      </c>
    </row>
    <row r="245" spans="1:6" ht="13.9" customHeight="1">
      <c r="A245" s="270" t="s">
        <v>1060</v>
      </c>
      <c r="B245" s="270" t="str">
        <f ca="1">VLOOKUP($A245,'Orçamento Sintético'!$A:$H,4,0)</f>
        <v>Copia da SINAPI (100870) - Barra de apoio tubular curva de 30cm para lavatório, Ø31,75mm e=2mm, em alumínio, acabamento polido, Linha Acessibilidade, fab. Leve Vida</v>
      </c>
      <c r="C245" s="112">
        <f ca="1">ROUND(C246/$F$452,4)</f>
        <v>2.0000000000000001E-4</v>
      </c>
      <c r="D245" s="128">
        <v>0.6</v>
      </c>
      <c r="E245" s="112">
        <v>0.4</v>
      </c>
      <c r="F245" s="112">
        <v>0</v>
      </c>
    </row>
    <row r="246" spans="1:6" ht="13.9" customHeight="1">
      <c r="A246" s="270"/>
      <c r="B246" s="270"/>
      <c r="C246" s="113">
        <f ca="1">VLOOKUP($A245,'Orçamento Sintético'!$A:$H,8,0)</f>
        <v>168.35</v>
      </c>
      <c r="D246" s="129">
        <f>ROUND($C246*D245,2)</f>
        <v>101.01</v>
      </c>
      <c r="E246" s="113">
        <f>ROUND($C246*E245,2)</f>
        <v>67.34</v>
      </c>
      <c r="F246" s="113">
        <f>ROUND($C246*F245,2)</f>
        <v>0</v>
      </c>
    </row>
    <row r="247" spans="1:6" ht="13.9" customHeight="1">
      <c r="A247" s="270" t="s">
        <v>1063</v>
      </c>
      <c r="B247" s="270" t="str">
        <f ca="1">VLOOKUP($A247,'Orçamento Sintético'!$A:$H,4,0)</f>
        <v>BARRA DE APOIO EM "L", EM ACO INOX POLIDO 80 X 80 CM, FIXADA NA PAREDE - FORNECIMENTO E INSTALACAO. AF_01/2020</v>
      </c>
      <c r="C247" s="112">
        <f ca="1">ROUND(C248/$F$452,4)</f>
        <v>8.0000000000000004E-4</v>
      </c>
      <c r="D247" s="128">
        <v>0.6</v>
      </c>
      <c r="E247" s="112">
        <v>0.4</v>
      </c>
      <c r="F247" s="112">
        <v>0</v>
      </c>
    </row>
    <row r="248" spans="1:6" ht="13.9" customHeight="1">
      <c r="A248" s="270"/>
      <c r="B248" s="270"/>
      <c r="C248" s="113">
        <f ca="1">VLOOKUP($A247,'Orçamento Sintético'!$A:$H,8,0)</f>
        <v>573.79999999999995</v>
      </c>
      <c r="D248" s="129">
        <f>ROUND($C248*D247,2)</f>
        <v>344.28</v>
      </c>
      <c r="E248" s="113">
        <f>ROUND($C248*E247,2)</f>
        <v>229.52</v>
      </c>
      <c r="F248" s="113">
        <f>ROUND($C248*F247,2)</f>
        <v>0</v>
      </c>
    </row>
    <row r="249" spans="1:6" ht="13.9" customHeight="1">
      <c r="A249" s="270" t="s">
        <v>1066</v>
      </c>
      <c r="B249" s="270" t="str">
        <f ca="1">VLOOKUP($A249,'Orçamento Sintético'!$A:$H,4,0)</f>
        <v>CHUVEIRO ELÉTRICO COMUM CORPO PLÁSTICO, TIPO DUCHA  FORNECIMENTO E INSTALAÇÃO. AF_01/2020</v>
      </c>
      <c r="C249" s="112">
        <f ca="1">ROUND(C250/$F$452,4)</f>
        <v>5.9999999999999995E-4</v>
      </c>
      <c r="D249" s="128">
        <v>0</v>
      </c>
      <c r="E249" s="112">
        <v>1</v>
      </c>
      <c r="F249" s="112">
        <v>0</v>
      </c>
    </row>
    <row r="250" spans="1:6" ht="13.9" customHeight="1">
      <c r="A250" s="270"/>
      <c r="B250" s="270"/>
      <c r="C250" s="113">
        <f ca="1">VLOOKUP($A249,'Orçamento Sintético'!$A:$H,8,0)</f>
        <v>396</v>
      </c>
      <c r="D250" s="129">
        <f>ROUND($C250*D249,2)</f>
        <v>0</v>
      </c>
      <c r="E250" s="113">
        <f>ROUND($C250*E249,2)</f>
        <v>396</v>
      </c>
      <c r="F250" s="113">
        <f>ROUND($C250*F249,2)</f>
        <v>0</v>
      </c>
    </row>
    <row r="251" spans="1:6" ht="13.9" customHeight="1">
      <c r="A251" s="270" t="s">
        <v>1069</v>
      </c>
      <c r="B251" s="270" t="str">
        <f ca="1">VLOOKUP($A251,'Orçamento Sintético'!$A:$H,4,0)</f>
        <v>Conjunto de metais para lavatório instalado em bancada de granito, inclusive torneira</v>
      </c>
      <c r="C251" s="112">
        <f ca="1">ROUND(C252/$F$452,4)</f>
        <v>2.7699999999999999E-2</v>
      </c>
      <c r="D251" s="128">
        <v>0.6</v>
      </c>
      <c r="E251" s="112">
        <v>0</v>
      </c>
      <c r="F251" s="112">
        <v>0.4</v>
      </c>
    </row>
    <row r="252" spans="1:6" ht="13.9" customHeight="1">
      <c r="A252" s="270"/>
      <c r="B252" s="270"/>
      <c r="C252" s="113">
        <f ca="1">VLOOKUP($A251,'Orçamento Sintético'!$A:$H,8,0)</f>
        <v>19033.599999999999</v>
      </c>
      <c r="D252" s="129">
        <f>ROUND($C252*D251,2)</f>
        <v>11420.16</v>
      </c>
      <c r="E252" s="113">
        <f>ROUND($C252*E251,2)</f>
        <v>0</v>
      </c>
      <c r="F252" s="113">
        <f>ROUND($C252*F251,2)</f>
        <v>7613.44</v>
      </c>
    </row>
    <row r="253" spans="1:6" ht="13.9" customHeight="1">
      <c r="A253" s="270" t="s">
        <v>1073</v>
      </c>
      <c r="B253" s="270" t="str">
        <f ca="1">VLOOKUP($A253,'Orçamento Sintético'!$A:$H,4,0)</f>
        <v>Conjunto de metais para lavatório com coluna suspensa (PCD), inclusive torneira de mesa com alavanca</v>
      </c>
      <c r="C253" s="112">
        <f ca="1">ROUND(C254/$F$452,4)</f>
        <v>5.1000000000000004E-3</v>
      </c>
      <c r="D253" s="128">
        <v>1</v>
      </c>
      <c r="E253" s="112">
        <v>0</v>
      </c>
      <c r="F253" s="112">
        <v>0</v>
      </c>
    </row>
    <row r="254" spans="1:6" ht="13.9" customHeight="1">
      <c r="A254" s="270"/>
      <c r="B254" s="270"/>
      <c r="C254" s="113">
        <f ca="1">VLOOKUP($A253,'Orçamento Sintético'!$A:$H,8,0)</f>
        <v>3475.92</v>
      </c>
      <c r="D254" s="129">
        <f>ROUND($C254*D253,2)</f>
        <v>3475.92</v>
      </c>
      <c r="E254" s="113">
        <f>ROUND($C254*E253,2)</f>
        <v>0</v>
      </c>
      <c r="F254" s="113">
        <f>ROUND($C254*F253,2)</f>
        <v>0</v>
      </c>
    </row>
    <row r="255" spans="1:6" ht="16.149999999999999" customHeight="1">
      <c r="A255" s="270" t="s">
        <v>1076</v>
      </c>
      <c r="B255" s="270" t="str">
        <f ca="1">VLOOKUP($A255,'Orçamento Sintético'!$A:$H,4,0)</f>
        <v>Copia da SINAPI (99635) - Válvula de descarga com acabamento cromado duplo acionamento, antivandalismo, Linha Hidra Duo 1 1/2”, cód. 2545.C.112PRO e 4900.C.DUO.PRO, fab. Deca - inclusive tubo de ligação</v>
      </c>
      <c r="C255" s="112">
        <f ca="1">ROUND(C256/$F$452,4)</f>
        <v>9.1000000000000004E-3</v>
      </c>
      <c r="D255" s="128">
        <v>0.7</v>
      </c>
      <c r="E255" s="112">
        <v>0.3</v>
      </c>
      <c r="F255" s="112">
        <v>0</v>
      </c>
    </row>
    <row r="256" spans="1:6" ht="16.149999999999999" customHeight="1">
      <c r="A256" s="270"/>
      <c r="B256" s="270"/>
      <c r="C256" s="113">
        <f ca="1">VLOOKUP($A255,'Orçamento Sintético'!$A:$H,8,0)</f>
        <v>6226.74</v>
      </c>
      <c r="D256" s="129">
        <f>ROUND($C256*D255,2)</f>
        <v>4358.72</v>
      </c>
      <c r="E256" s="113">
        <f>ROUND($C256*E255,2)</f>
        <v>1868.02</v>
      </c>
      <c r="F256" s="113">
        <f>ROUND($C256*F255,2)</f>
        <v>0</v>
      </c>
    </row>
    <row r="257" spans="1:6" ht="13.9" customHeight="1">
      <c r="A257" s="270" t="s">
        <v>1079</v>
      </c>
      <c r="B257" s="270" t="str">
        <f ca="1">VLOOKUP($A257,'Orçamento Sintético'!$A:$H,4,0)</f>
        <v>Copia da SBC(190207) - Acabamento cromado duplo acionamento, antivandalismo, Linha Hidra Duo 1 1/2”, cód. 2545.C.112PRO e 4900.C.DUO.PRO, fab. Deca</v>
      </c>
      <c r="C257" s="112">
        <f ca="1">ROUND(C258/$F$452,4)</f>
        <v>5.8999999999999999E-3</v>
      </c>
      <c r="D257" s="128">
        <v>1</v>
      </c>
      <c r="E257" s="112">
        <v>0</v>
      </c>
      <c r="F257" s="112">
        <v>0</v>
      </c>
    </row>
    <row r="258" spans="1:6" ht="13.9" customHeight="1">
      <c r="A258" s="270"/>
      <c r="B258" s="270"/>
      <c r="C258" s="113">
        <f ca="1">VLOOKUP($A257,'Orçamento Sintético'!$A:$H,8,0)</f>
        <v>4016.25</v>
      </c>
      <c r="D258" s="129">
        <f>ROUND($C258*D257,2)</f>
        <v>4016.25</v>
      </c>
      <c r="E258" s="113">
        <f>ROUND($C258*E257,2)</f>
        <v>0</v>
      </c>
      <c r="F258" s="113">
        <f>ROUND($C258*F257,2)</f>
        <v>0</v>
      </c>
    </row>
    <row r="259" spans="1:6" ht="13.9" customHeight="1">
      <c r="A259" s="270" t="s">
        <v>1082</v>
      </c>
      <c r="B259" s="270" t="str">
        <f ca="1">VLOOKUP($A259,'Orçamento Sintético'!$A:$H,4,0)</f>
        <v>Cópia da AGETOP CIVIL (081760) - Grelha quadrada para ralo 10x10cm, em aço inox AISI 304, ref. 94535002, fab. Tramontina</v>
      </c>
      <c r="C259" s="112">
        <f ca="1">ROUND(C260/$F$452,4)</f>
        <v>1E-4</v>
      </c>
      <c r="D259" s="128">
        <v>0.7</v>
      </c>
      <c r="E259" s="112">
        <v>0.3</v>
      </c>
      <c r="F259" s="112">
        <v>0</v>
      </c>
    </row>
    <row r="260" spans="1:6" ht="13.9" customHeight="1">
      <c r="A260" s="270"/>
      <c r="B260" s="270"/>
      <c r="C260" s="113">
        <f ca="1">VLOOKUP($A259,'Orçamento Sintético'!$A:$H,8,0)</f>
        <v>41.94</v>
      </c>
      <c r="D260" s="129">
        <f>ROUND($C260*D259,2)</f>
        <v>29.36</v>
      </c>
      <c r="E260" s="113">
        <f>ROUND($C260*E259,2)</f>
        <v>12.58</v>
      </c>
      <c r="F260" s="113">
        <f>ROUND($C260*F259,2)</f>
        <v>0</v>
      </c>
    </row>
    <row r="261" spans="1:6" ht="13.9" customHeight="1">
      <c r="A261" s="270" t="s">
        <v>1085</v>
      </c>
      <c r="B261" s="270" t="str">
        <f ca="1">VLOOKUP($A261,'Orçamento Sintético'!$A:$H,4,0)</f>
        <v>Cópia da AGETOP CIVIL (081761) - Grelha quadrada para ralo 15x15cm, em aço inox AISI 304, ref. 94535103, fab. Tramontina</v>
      </c>
      <c r="C261" s="112">
        <f ca="1">ROUND(C262/$F$452,4)</f>
        <v>2.9999999999999997E-4</v>
      </c>
      <c r="D261" s="128">
        <v>0.7</v>
      </c>
      <c r="E261" s="112">
        <v>0.3</v>
      </c>
      <c r="F261" s="112">
        <v>0</v>
      </c>
    </row>
    <row r="262" spans="1:6" ht="13.9" customHeight="1">
      <c r="A262" s="270"/>
      <c r="B262" s="270"/>
      <c r="C262" s="113">
        <f ca="1">VLOOKUP($A261,'Orçamento Sintético'!$A:$H,8,0)</f>
        <v>225.28</v>
      </c>
      <c r="D262" s="129">
        <f>ROUND($C262*D261,2)</f>
        <v>157.69999999999999</v>
      </c>
      <c r="E262" s="113">
        <f>ROUND($C262*E261,2)</f>
        <v>67.58</v>
      </c>
      <c r="F262" s="113">
        <f>ROUND($C262*F261,2)</f>
        <v>0</v>
      </c>
    </row>
    <row r="263" spans="1:6" ht="13.9" customHeight="1">
      <c r="A263" s="270" t="s">
        <v>1088</v>
      </c>
      <c r="B263" s="270" t="str">
        <f ca="1">VLOOKUP($A263,'Orçamento Sintético'!$A:$H,4,0)</f>
        <v>Copia da SINAPI (86914) - Torneira de parede uso geral com arejador, metálica com acabamento cromado, Linha Standard, cód. 1154.C39, fab. Deca</v>
      </c>
      <c r="C263" s="112">
        <f ca="1">ROUND(C264/$F$452,4)</f>
        <v>3.5000000000000001E-3</v>
      </c>
      <c r="D263" s="128">
        <v>1</v>
      </c>
      <c r="E263" s="112">
        <v>0</v>
      </c>
      <c r="F263" s="112">
        <v>0</v>
      </c>
    </row>
    <row r="264" spans="1:6" ht="13.9" customHeight="1">
      <c r="A264" s="270"/>
      <c r="B264" s="270"/>
      <c r="C264" s="113">
        <f ca="1">VLOOKUP($A263,'Orçamento Sintético'!$A:$H,8,0)</f>
        <v>2413.6</v>
      </c>
      <c r="D264" s="129">
        <f>ROUND($C264*D263,2)</f>
        <v>2413.6</v>
      </c>
      <c r="E264" s="113">
        <f>ROUND($C264*E263,2)</f>
        <v>0</v>
      </c>
      <c r="F264" s="113">
        <f>ROUND($C264*F263,2)</f>
        <v>0</v>
      </c>
    </row>
    <row r="265" spans="1:6" ht="13.9" customHeight="1">
      <c r="A265" s="270" t="s">
        <v>1091</v>
      </c>
      <c r="B265" s="270" t="str">
        <f ca="1">VLOOKUP($A265,'Orçamento Sintético'!$A:$H,4,0)</f>
        <v>Conjunto de metais para pia com cuba inox, inclusive torneira</v>
      </c>
      <c r="C265" s="112">
        <f ca="1">ROUND(C266/$F$452,4)</f>
        <v>1E-3</v>
      </c>
      <c r="D265" s="128">
        <v>1</v>
      </c>
      <c r="E265" s="112">
        <v>0</v>
      </c>
      <c r="F265" s="112">
        <v>0</v>
      </c>
    </row>
    <row r="266" spans="1:6" ht="13.9" customHeight="1">
      <c r="A266" s="270"/>
      <c r="B266" s="270"/>
      <c r="C266" s="113">
        <f ca="1">VLOOKUP($A265,'Orçamento Sintético'!$A:$H,8,0)</f>
        <v>705.66</v>
      </c>
      <c r="D266" s="129">
        <f>ROUND($C266*D265,2)</f>
        <v>705.66</v>
      </c>
      <c r="E266" s="113">
        <f>ROUND($C266*E265,2)</f>
        <v>0</v>
      </c>
      <c r="F266" s="113">
        <f>ROUND($C266*F265,2)</f>
        <v>0</v>
      </c>
    </row>
    <row r="267" spans="1:6" ht="13.9" customHeight="1">
      <c r="A267" s="270" t="s">
        <v>1094</v>
      </c>
      <c r="B267" s="270" t="str">
        <f ca="1">VLOOKUP($A267,'Orçamento Sintético'!$A:$H,4,0)</f>
        <v>Copia da SINAPI (86900) - Cuba de aço inox, DM 34x56x17 cm, linha Prime, mod. Retangular BL, ref. 94024206, fab. Tramontina, inclusive furo e colagem</v>
      </c>
      <c r="C267" s="112">
        <f ca="1">ROUND(C268/$F$452,4)</f>
        <v>8.9999999999999998E-4</v>
      </c>
      <c r="D267" s="128">
        <v>1</v>
      </c>
      <c r="E267" s="112">
        <v>0</v>
      </c>
      <c r="F267" s="112">
        <v>0</v>
      </c>
    </row>
    <row r="268" spans="1:6" ht="13.9" customHeight="1">
      <c r="A268" s="270"/>
      <c r="B268" s="270"/>
      <c r="C268" s="113">
        <f ca="1">VLOOKUP($A267,'Orçamento Sintético'!$A:$H,8,0)</f>
        <v>587.34</v>
      </c>
      <c r="D268" s="129">
        <f>ROUND($C268*D267,2)</f>
        <v>587.34</v>
      </c>
      <c r="E268" s="113">
        <f>ROUND($C268*E267,2)</f>
        <v>0</v>
      </c>
      <c r="F268" s="113">
        <f>ROUND($C268*F267,2)</f>
        <v>0</v>
      </c>
    </row>
    <row r="269" spans="1:6" ht="13.9" customHeight="1">
      <c r="A269" s="270" t="s">
        <v>1097</v>
      </c>
      <c r="B269" s="270" t="str">
        <f ca="1">VLOOKUP($A269,'Orçamento Sintético'!$A:$H,4,0)</f>
        <v>BANCO ARTICULADO, EM ACO INOX, PARA PCD, FIXADO NA PAREDE - FORNECIMENTO E INSTALAÇÃO. AF_01/2020</v>
      </c>
      <c r="C269" s="112">
        <f ca="1">ROUND(C270/$F$452,4)</f>
        <v>1.2999999999999999E-3</v>
      </c>
      <c r="D269" s="128">
        <v>0</v>
      </c>
      <c r="E269" s="112">
        <v>1</v>
      </c>
      <c r="F269" s="112">
        <v>0</v>
      </c>
    </row>
    <row r="270" spans="1:6" ht="13.9" customHeight="1">
      <c r="A270" s="270"/>
      <c r="B270" s="270"/>
      <c r="C270" s="113">
        <f ca="1">VLOOKUP($A269,'Orçamento Sintético'!$A:$H,8,0)</f>
        <v>907.32</v>
      </c>
      <c r="D270" s="129">
        <f>ROUND($C270*D269,2)</f>
        <v>0</v>
      </c>
      <c r="E270" s="113">
        <f>ROUND($C270*E269,2)</f>
        <v>907.32</v>
      </c>
      <c r="F270" s="113">
        <f>ROUND($C270*F269,2)</f>
        <v>0</v>
      </c>
    </row>
    <row r="271" spans="1:6" ht="13.9" customHeight="1">
      <c r="A271" s="270" t="s">
        <v>1100</v>
      </c>
      <c r="B271" s="271" t="str">
        <f ca="1">VLOOKUP($A271,'Orçamento Sintético'!$A:$H,4,0)</f>
        <v>Cópia da AGETOP CIVIL (081786) - Tampa hermética DN 150mm em aço inox, para caixa sifonada, incluindo anel de borracha</v>
      </c>
      <c r="C271" s="112">
        <f ca="1">ROUND(C272/$F$452,4)</f>
        <v>2.0000000000000001E-4</v>
      </c>
      <c r="D271" s="128">
        <v>0.7</v>
      </c>
      <c r="E271" s="112">
        <v>0.3</v>
      </c>
      <c r="F271" s="112">
        <v>0</v>
      </c>
    </row>
    <row r="272" spans="1:6" ht="13.9" customHeight="1">
      <c r="A272" s="270"/>
      <c r="B272" s="272"/>
      <c r="C272" s="113">
        <f ca="1">VLOOKUP($A271,'Orçamento Sintético'!$A:$H,8,0)</f>
        <v>133.29</v>
      </c>
      <c r="D272" s="129">
        <f>ROUND($C272*D271,2)</f>
        <v>93.3</v>
      </c>
      <c r="E272" s="113">
        <f>ROUND($C272*E271,2)</f>
        <v>39.99</v>
      </c>
      <c r="F272" s="113">
        <f>ROUND($C272*F271,2)</f>
        <v>0</v>
      </c>
    </row>
    <row r="273" spans="1:6" ht="13.9" customHeight="1">
      <c r="A273" s="268" t="s">
        <v>1103</v>
      </c>
      <c r="B273" s="268" t="str">
        <f ca="1">VLOOKUP($A273,'Orçamento Sintético'!$A:$H,4,0)</f>
        <v>Acessórios</v>
      </c>
      <c r="C273" s="121">
        <f ca="1">ROUND(C274/$F$452,4)</f>
        <v>2.0500000000000001E-2</v>
      </c>
      <c r="D273" s="121">
        <f>ROUND(D274/$C274,4)</f>
        <v>0</v>
      </c>
      <c r="E273" s="121">
        <f>ROUND(E274/$C274,4)</f>
        <v>0.33160000000000001</v>
      </c>
      <c r="F273" s="121">
        <f>ROUND(F274/$C274,4)</f>
        <v>0.66839999999999999</v>
      </c>
    </row>
    <row r="274" spans="1:6" ht="13.9" customHeight="1">
      <c r="A274" s="269"/>
      <c r="B274" s="269"/>
      <c r="C274" s="127">
        <f ca="1">VLOOKUP($A273,'Orçamento Sintético'!$A:$H,8,0)</f>
        <v>14038.72</v>
      </c>
      <c r="D274" s="127">
        <f>D276+D278</f>
        <v>0</v>
      </c>
      <c r="E274" s="127">
        <f>E276+E278</f>
        <v>4655.3999999999996</v>
      </c>
      <c r="F274" s="127">
        <f>F276+F278</f>
        <v>9383.32</v>
      </c>
    </row>
    <row r="275" spans="1:6" ht="13.9" customHeight="1">
      <c r="A275" s="270" t="s">
        <v>1105</v>
      </c>
      <c r="B275" s="270" t="str">
        <f ca="1">VLOOKUP($A275,'Orçamento Sintético'!$A:$H,4,0)</f>
        <v>Copia da SBC (190085) - Cabide para divisória, em inox escovado, linha Alcoplac Normatizado, Fab. Neocom</v>
      </c>
      <c r="C275" s="112">
        <f ca="1">ROUND(C276/$F$452,4)</f>
        <v>1.37E-2</v>
      </c>
      <c r="D275" s="128">
        <v>0</v>
      </c>
      <c r="E275" s="112">
        <v>0</v>
      </c>
      <c r="F275" s="112">
        <v>1</v>
      </c>
    </row>
    <row r="276" spans="1:6" ht="13.9" customHeight="1">
      <c r="A276" s="270"/>
      <c r="B276" s="270"/>
      <c r="C276" s="113">
        <f ca="1">VLOOKUP($A275,'Orçamento Sintético'!$A:$H,8,0)</f>
        <v>9383.32</v>
      </c>
      <c r="D276" s="129">
        <f>ROUND($C276*D275,2)</f>
        <v>0</v>
      </c>
      <c r="E276" s="113">
        <f>ROUND($C276*E275,2)</f>
        <v>0</v>
      </c>
      <c r="F276" s="113">
        <f>ROUND($C276*F275,2)</f>
        <v>9383.32</v>
      </c>
    </row>
    <row r="277" spans="1:6" ht="13.9" customHeight="1">
      <c r="A277" s="270" t="s">
        <v>1108</v>
      </c>
      <c r="B277" s="270" t="str">
        <f ca="1">VLOOKUP($A277,'Orçamento Sintético'!$A:$H,4,0)</f>
        <v>Cópia da SBC (062048) - Campainha de sinalização de emergência com acionador e sinaleira de porta para PCD - GRA branco.</v>
      </c>
      <c r="C277" s="112">
        <f ca="1">ROUND(C278/$F$452,4)</f>
        <v>6.7999999999999996E-3</v>
      </c>
      <c r="D277" s="128">
        <v>0</v>
      </c>
      <c r="E277" s="112">
        <v>1</v>
      </c>
      <c r="F277" s="112">
        <v>0</v>
      </c>
    </row>
    <row r="278" spans="1:6" ht="13.9" customHeight="1">
      <c r="A278" s="270"/>
      <c r="B278" s="270"/>
      <c r="C278" s="113">
        <f ca="1">VLOOKUP($A277,'Orçamento Sintético'!$A:$H,8,0)</f>
        <v>4655.3999999999996</v>
      </c>
      <c r="D278" s="129">
        <f>ROUND($C278*D277,2)</f>
        <v>0</v>
      </c>
      <c r="E278" s="113">
        <f>ROUND($C278*E277,2)</f>
        <v>4655.3999999999996</v>
      </c>
      <c r="F278" s="113">
        <f>ROUND($C278*F277,2)</f>
        <v>0</v>
      </c>
    </row>
    <row r="279" spans="1:6" ht="13.9" customHeight="1">
      <c r="A279" s="268" t="s">
        <v>1111</v>
      </c>
      <c r="B279" s="268" t="str">
        <f ca="1">VLOOKUP($A279,'Orçamento Sintético'!$A:$H,4,0)</f>
        <v>Peças de granito</v>
      </c>
      <c r="C279" s="121">
        <f ca="1">ROUND(C280/$F$452,4)</f>
        <v>1.11E-2</v>
      </c>
      <c r="D279" s="121">
        <f>ROUND(D280/$C280,4)</f>
        <v>0.37930000000000003</v>
      </c>
      <c r="E279" s="121">
        <f>ROUND(E280/$C280,4)</f>
        <v>0.13930000000000001</v>
      </c>
      <c r="F279" s="121">
        <f>ROUND(F280/$C280,4)</f>
        <v>0.48139999999999999</v>
      </c>
    </row>
    <row r="280" spans="1:6" ht="13.9" customHeight="1">
      <c r="A280" s="269"/>
      <c r="B280" s="269"/>
      <c r="C280" s="127">
        <f ca="1">VLOOKUP($A279,'Orçamento Sintético'!$A:$H,8,0)</f>
        <v>7602.75</v>
      </c>
      <c r="D280" s="127">
        <f>D282+D284+D286+D288+D290</f>
        <v>2883.8199999999997</v>
      </c>
      <c r="E280" s="127">
        <f>E282+E284+E286+E288+E290</f>
        <v>1058.83</v>
      </c>
      <c r="F280" s="127">
        <f>F282+F284+F286+F288+F290</f>
        <v>3660.1</v>
      </c>
    </row>
    <row r="281" spans="1:6" ht="13.9" customHeight="1">
      <c r="A281" s="270" t="s">
        <v>1113</v>
      </c>
      <c r="B281" s="270" t="str">
        <f ca="1">VLOOKUP($A281,'Orçamento Sintético'!$A:$H,4,0)</f>
        <v>Copia da SINAPI (86895) - Bancada para lavatório em granito Branco Itaúnas, largura 0,30m, com saia e rodabanca, inclusive mão francesa</v>
      </c>
      <c r="C281" s="112">
        <f ca="1">ROUND(C282/$F$452,4)</f>
        <v>5.3E-3</v>
      </c>
      <c r="D281" s="128">
        <v>0</v>
      </c>
      <c r="E281" s="112">
        <v>0</v>
      </c>
      <c r="F281" s="112">
        <v>1</v>
      </c>
    </row>
    <row r="282" spans="1:6" ht="13.9" customHeight="1">
      <c r="A282" s="270"/>
      <c r="B282" s="270"/>
      <c r="C282" s="113">
        <f ca="1">VLOOKUP($A281,'Orçamento Sintético'!$A:$H,8,0)</f>
        <v>3660.1</v>
      </c>
      <c r="D282" s="129">
        <f>ROUND($C282*D281,2)</f>
        <v>0</v>
      </c>
      <c r="E282" s="113">
        <f>ROUND($C282*E281,2)</f>
        <v>0</v>
      </c>
      <c r="F282" s="113">
        <f>ROUND($C282*F281,2)</f>
        <v>3660.1</v>
      </c>
    </row>
    <row r="283" spans="1:6" ht="13.9" customHeight="1">
      <c r="A283" s="270" t="s">
        <v>1116</v>
      </c>
      <c r="B283" s="270" t="str">
        <f ca="1">VLOOKUP($A283,'Orçamento Sintético'!$A:$H,4,0)</f>
        <v>Copia da SINAPI (86895) - Mão de obra para instalação de bancada para lavatório em granito, largura 0,30m, com saia e rodabanca, inclusive massas e impermeabilização</v>
      </c>
      <c r="C283" s="112">
        <f ca="1">ROUND(C284/$F$452,4)</f>
        <v>1.6000000000000001E-3</v>
      </c>
      <c r="D283" s="128">
        <v>0.5</v>
      </c>
      <c r="E283" s="112">
        <v>0.5</v>
      </c>
      <c r="F283" s="112">
        <v>0</v>
      </c>
    </row>
    <row r="284" spans="1:6" ht="13.9" customHeight="1">
      <c r="A284" s="270"/>
      <c r="B284" s="270"/>
      <c r="C284" s="113">
        <f ca="1">VLOOKUP($A283,'Orçamento Sintético'!$A:$H,8,0)</f>
        <v>1074.06</v>
      </c>
      <c r="D284" s="129">
        <f>ROUND($C284*D283,2)</f>
        <v>537.03</v>
      </c>
      <c r="E284" s="113">
        <f>ROUND($C284*E283,2)</f>
        <v>537.03</v>
      </c>
      <c r="F284" s="113">
        <f>ROUND($C284*F283,2)</f>
        <v>0</v>
      </c>
    </row>
    <row r="285" spans="1:6" ht="13.9" customHeight="1">
      <c r="A285" s="270" t="s">
        <v>1119</v>
      </c>
      <c r="B285" s="270" t="str">
        <f ca="1">VLOOKUP($A285,'Orçamento Sintético'!$A:$H,4,0)</f>
        <v>Copia da SINAPI (86895) - Mão de obra para instalação de prateleira ou banco em granito, L=0,30m, inclusive massas e impermeabilização</v>
      </c>
      <c r="C285" s="112">
        <f ca="1">ROUND(C286/$F$452,4)</f>
        <v>6.9999999999999999E-4</v>
      </c>
      <c r="D285" s="128">
        <v>1</v>
      </c>
      <c r="E285" s="112">
        <v>0</v>
      </c>
      <c r="F285" s="112">
        <v>0</v>
      </c>
    </row>
    <row r="286" spans="1:6" ht="13.9" customHeight="1">
      <c r="A286" s="270"/>
      <c r="B286" s="270"/>
      <c r="C286" s="113">
        <f ca="1">VLOOKUP($A285,'Orçamento Sintético'!$A:$H,8,0)</f>
        <v>488.88</v>
      </c>
      <c r="D286" s="129">
        <f>ROUND($C286*D285,2)</f>
        <v>488.88</v>
      </c>
      <c r="E286" s="113">
        <f>ROUND($C286*E285,2)</f>
        <v>0</v>
      </c>
      <c r="F286" s="113">
        <f>ROUND($C286*F285,2)</f>
        <v>0</v>
      </c>
    </row>
    <row r="287" spans="1:6" ht="13.9" customHeight="1">
      <c r="A287" s="270" t="s">
        <v>1122</v>
      </c>
      <c r="B287" s="270" t="str">
        <f ca="1">VLOOKUP($A287,'Orçamento Sintético'!$A:$H,4,0)</f>
        <v>Copia da SINAPI (86895) -  Mão de obra para instalação de bancada para copa/ refeitório em granito, largura 0,55m, com saia e rodabanca, inclusive massas e impermeabilização</v>
      </c>
      <c r="C287" s="112">
        <f ca="1">ROUND(C288/$F$452,4)</f>
        <v>8.9999999999999998E-4</v>
      </c>
      <c r="D287" s="128">
        <v>1</v>
      </c>
      <c r="E287" s="112">
        <v>0</v>
      </c>
      <c r="F287" s="112">
        <v>0</v>
      </c>
    </row>
    <row r="288" spans="1:6" ht="13.9" customHeight="1">
      <c r="A288" s="270"/>
      <c r="B288" s="270"/>
      <c r="C288" s="113">
        <f ca="1">VLOOKUP($A287,'Orçamento Sintético'!$A:$H,8,0)</f>
        <v>640.36</v>
      </c>
      <c r="D288" s="129">
        <f>ROUND($C288*D287,2)</f>
        <v>640.36</v>
      </c>
      <c r="E288" s="113">
        <f>ROUND($C288*E287,2)</f>
        <v>0</v>
      </c>
      <c r="F288" s="113">
        <f>ROUND($C288*F287,2)</f>
        <v>0</v>
      </c>
    </row>
    <row r="289" spans="1:8" ht="13.9" customHeight="1">
      <c r="A289" s="270" t="s">
        <v>1125</v>
      </c>
      <c r="B289" s="270" t="str">
        <f ca="1">VLOOKUP($A289,'Orçamento Sintético'!$A:$H,4,0)</f>
        <v>SUPORTE MÃO FRANCESA EM AÇO, ABAS IGUAIS 30 CM, CAPACIDADE MINIMA 60 KG, BRANCO - FORNECIMENTO E INSTALAÇÃO. AF_01/2020</v>
      </c>
      <c r="C289" s="112">
        <f ca="1">ROUND(C290/$F$452,4)</f>
        <v>2.5000000000000001E-3</v>
      </c>
      <c r="D289" s="128">
        <v>0.7</v>
      </c>
      <c r="E289" s="112">
        <v>0.3</v>
      </c>
      <c r="F289" s="112">
        <v>0</v>
      </c>
    </row>
    <row r="290" spans="1:8" ht="13.9" customHeight="1">
      <c r="A290" s="270"/>
      <c r="B290" s="270"/>
      <c r="C290" s="113">
        <f ca="1">VLOOKUP($A289,'Orçamento Sintético'!$A:$H,8,0)</f>
        <v>1739.35</v>
      </c>
      <c r="D290" s="129">
        <f>ROUND($C290*D289,2)</f>
        <v>1217.55</v>
      </c>
      <c r="E290" s="113">
        <f>TRUNC($C290*E289,2)</f>
        <v>521.79999999999995</v>
      </c>
      <c r="F290" s="113">
        <f>ROUND($C290*F289,2)</f>
        <v>0</v>
      </c>
    </row>
    <row r="291" spans="1:8" ht="13.9" customHeight="1">
      <c r="A291" s="266" t="s">
        <v>558</v>
      </c>
      <c r="B291" s="267" t="str">
        <f ca="1">VLOOKUP($A291,'Orçamento Sintético'!$A:$H,4,0)</f>
        <v>SERVIÇOS COMPLEMENTARES</v>
      </c>
      <c r="C291" s="108">
        <f ca="1">ROUND(C292/$F$452,4)</f>
        <v>9.1000000000000004E-3</v>
      </c>
      <c r="D291" s="109">
        <f>ROUND(D292/$C292,4)</f>
        <v>0.29570000000000002</v>
      </c>
      <c r="E291" s="109">
        <f>ROUND(E292/$C292,4)</f>
        <v>0.41959999999999997</v>
      </c>
      <c r="F291" s="109">
        <f>ROUND(F292/$C292,4)</f>
        <v>0.28460000000000002</v>
      </c>
    </row>
    <row r="292" spans="1:8" ht="13.9" customHeight="1">
      <c r="A292" s="266"/>
      <c r="B292" s="267"/>
      <c r="C292" s="110">
        <f ca="1">VLOOKUP($A291,'Orçamento Sintético'!$A:$H,8,0)</f>
        <v>6255.61</v>
      </c>
      <c r="D292" s="111">
        <f>D294</f>
        <v>1849.9299999999998</v>
      </c>
      <c r="E292" s="111">
        <f>E294</f>
        <v>2625.09</v>
      </c>
      <c r="F292" s="111">
        <f>F294</f>
        <v>1780.5900000000001</v>
      </c>
    </row>
    <row r="293" spans="1:8" ht="13.9" customHeight="1">
      <c r="A293" s="268" t="s">
        <v>592</v>
      </c>
      <c r="B293" s="268" t="str">
        <f ca="1">VLOOKUP($A293,'Orçamento Sintético'!$A:$H,4,0)</f>
        <v>LIMPEZA DA OBRA</v>
      </c>
      <c r="C293" s="125">
        <f ca="1">ROUND(C294/$F$452,4)</f>
        <v>9.1000000000000004E-3</v>
      </c>
      <c r="D293" s="125">
        <f>ROUND(D294/$C294,4)</f>
        <v>0.29570000000000002</v>
      </c>
      <c r="E293" s="126">
        <f>ROUND(E294/$C294,4)</f>
        <v>0.41959999999999997</v>
      </c>
      <c r="F293" s="126">
        <f>ROUND(F294/$C294,4)</f>
        <v>0.28460000000000002</v>
      </c>
      <c r="H293" s="114"/>
    </row>
    <row r="294" spans="1:8" ht="13.9" customHeight="1">
      <c r="A294" s="269"/>
      <c r="B294" s="269"/>
      <c r="C294" s="127">
        <f ca="1">VLOOKUP($A293,'Orçamento Sintético'!$A:$H,8,0)</f>
        <v>6255.61</v>
      </c>
      <c r="D294" s="127">
        <f>D296+D298+D300+D302+D304+D306+D308+D310+D312+D314</f>
        <v>1849.9299999999998</v>
      </c>
      <c r="E294" s="127">
        <f>E296+E298+E300+E302+E304+E306+E308+E310+E312+E314</f>
        <v>2625.09</v>
      </c>
      <c r="F294" s="127">
        <f>F296+F298+F300+F302+F304+F306+F308+F310+F312+F314</f>
        <v>1780.5900000000001</v>
      </c>
      <c r="H294" s="114"/>
    </row>
    <row r="295" spans="1:8" ht="13.9" customHeight="1">
      <c r="A295" s="270" t="s">
        <v>594</v>
      </c>
      <c r="B295" s="270" t="str">
        <f ca="1">VLOOKUP($A295,'Orçamento Sintético'!$A:$H,4,0)</f>
        <v>LIMPEZA DE CONTRAPISO COM VASSOURA A SECO. AF_04/2019</v>
      </c>
      <c r="C295" s="112">
        <f ca="1">ROUND(C296/$F$452,4)</f>
        <v>1.1999999999999999E-3</v>
      </c>
      <c r="D295" s="128">
        <v>0.4</v>
      </c>
      <c r="E295" s="112">
        <v>0.6</v>
      </c>
      <c r="F295" s="112">
        <v>0</v>
      </c>
      <c r="H295" s="115"/>
    </row>
    <row r="296" spans="1:8" ht="13.9" customHeight="1">
      <c r="A296" s="270"/>
      <c r="B296" s="270"/>
      <c r="C296" s="113">
        <f ca="1">VLOOKUP($A295,'Orçamento Sintético'!$A:$H,8,0)</f>
        <v>813.55</v>
      </c>
      <c r="D296" s="129">
        <f>ROUND($C296*D295,2)</f>
        <v>325.42</v>
      </c>
      <c r="E296" s="113">
        <f>ROUND($C296*E295,2)</f>
        <v>488.13</v>
      </c>
      <c r="F296" s="113">
        <f>ROUND($C296*F295,2)</f>
        <v>0</v>
      </c>
      <c r="H296" s="115"/>
    </row>
    <row r="297" spans="1:8" ht="13.9" customHeight="1">
      <c r="A297" s="270" t="s">
        <v>790</v>
      </c>
      <c r="B297" s="270" t="str">
        <f ca="1">VLOOKUP($A297,'Orçamento Sintético'!$A:$H,4,0)</f>
        <v>LIMPEZA DE PISO CERÂMICO OU COM PEDRAS RÚSTICAS UTILIZANDO ÁCIDO MURIÁTICO. AF_04/2019</v>
      </c>
      <c r="C297" s="112">
        <f ca="1">ROUND(C298/$F$452,4)</f>
        <v>6.3E-3</v>
      </c>
      <c r="D297" s="128">
        <v>0.3</v>
      </c>
      <c r="E297" s="112">
        <v>0.4</v>
      </c>
      <c r="F297" s="112">
        <v>0.3</v>
      </c>
      <c r="H297" s="115"/>
    </row>
    <row r="298" spans="1:8" ht="13.9" customHeight="1">
      <c r="A298" s="270"/>
      <c r="B298" s="270"/>
      <c r="C298" s="113">
        <f ca="1">VLOOKUP($A297,'Orçamento Sintético'!$A:$H,8,0)</f>
        <v>4344.84</v>
      </c>
      <c r="D298" s="129">
        <f>ROUND($C298*D297,2)</f>
        <v>1303.45</v>
      </c>
      <c r="E298" s="113">
        <f>ROUND($C298*E297,2)</f>
        <v>1737.94</v>
      </c>
      <c r="F298" s="113">
        <f>ROUND($C298*F297,2)</f>
        <v>1303.45</v>
      </c>
      <c r="H298" s="115"/>
    </row>
    <row r="299" spans="1:8" ht="13.9" customHeight="1">
      <c r="A299" s="270" t="s">
        <v>791</v>
      </c>
      <c r="B299" s="270" t="str">
        <f ca="1">VLOOKUP($A299,'Orçamento Sintético'!$A:$H,4,0)</f>
        <v>LIMPEZA DE REVESTIMENTO CERÂMICO EM PAREDE COM PANO ÚMIDO AF_04/2019</v>
      </c>
      <c r="C299" s="112">
        <f ca="1">ROUND(C300/$F$452,4)</f>
        <v>2.0000000000000001E-4</v>
      </c>
      <c r="D299" s="128">
        <v>0.8</v>
      </c>
      <c r="E299" s="112">
        <v>0.2</v>
      </c>
      <c r="F299" s="112">
        <v>0</v>
      </c>
      <c r="H299" s="115"/>
    </row>
    <row r="300" spans="1:8" ht="13.9" customHeight="1">
      <c r="A300" s="270"/>
      <c r="B300" s="270"/>
      <c r="C300" s="113">
        <f ca="1">VLOOKUP($A299,'Orçamento Sintético'!$A:$H,8,0)</f>
        <v>129.5</v>
      </c>
      <c r="D300" s="129">
        <f>ROUND($C300*D299,2)</f>
        <v>103.6</v>
      </c>
      <c r="E300" s="113">
        <f>ROUND($C300*E299,2)</f>
        <v>25.9</v>
      </c>
      <c r="F300" s="113">
        <f>ROUND($C300*F299,2)</f>
        <v>0</v>
      </c>
      <c r="H300" s="115"/>
    </row>
    <row r="301" spans="1:8" ht="13.9" customHeight="1">
      <c r="A301" s="270" t="s">
        <v>1132</v>
      </c>
      <c r="B301" s="270" t="str">
        <f ca="1">VLOOKUP($A301,'Orçamento Sintético'!$A:$H,4,0)</f>
        <v>Copia da SINAPI (99806) - LIMPEZA DE REVESTIMENTO EM LAMINADO MELAMÍNICO EM PAREDE COM PANO ÚMIDO AF_04/2019</v>
      </c>
      <c r="C301" s="112">
        <f ca="1">ROUND(C302/$F$452,4)</f>
        <v>2.9999999999999997E-4</v>
      </c>
      <c r="D301" s="128">
        <v>0.2</v>
      </c>
      <c r="E301" s="112">
        <v>0.8</v>
      </c>
      <c r="F301" s="112">
        <v>0</v>
      </c>
      <c r="H301" s="114"/>
    </row>
    <row r="302" spans="1:8" ht="13.9" customHeight="1">
      <c r="A302" s="270"/>
      <c r="B302" s="270"/>
      <c r="C302" s="113">
        <f ca="1">VLOOKUP($A301,'Orçamento Sintético'!$A:$H,8,0)</f>
        <v>204.98</v>
      </c>
      <c r="D302" s="129">
        <f>ROUND($C302*D301,2)</f>
        <v>41</v>
      </c>
      <c r="E302" s="113">
        <f>ROUND($C302*E301,2)</f>
        <v>163.98</v>
      </c>
      <c r="F302" s="113">
        <f>ROUND($C302*F301,2)</f>
        <v>0</v>
      </c>
      <c r="H302" s="114"/>
    </row>
    <row r="303" spans="1:8" ht="13.9" customHeight="1">
      <c r="A303" s="270" t="s">
        <v>1134</v>
      </c>
      <c r="B303" s="270" t="str">
        <f ca="1">VLOOKUP($A303,'Orçamento Sintético'!$A:$H,4,0)</f>
        <v>Copia da SINAPI (99806) - LIMPEZA DE REVESTIMENTO EM PINTURA ACRÍLICA EM PAREDE COM PANO ÚMIDO AF_04/2019</v>
      </c>
      <c r="C303" s="112">
        <f ca="1">ROUND(C304/$F$452,4)</f>
        <v>5.0000000000000001E-4</v>
      </c>
      <c r="D303" s="128">
        <v>0</v>
      </c>
      <c r="E303" s="112">
        <v>0</v>
      </c>
      <c r="F303" s="112">
        <v>1</v>
      </c>
      <c r="H303" s="114"/>
    </row>
    <row r="304" spans="1:8" ht="13.9" customHeight="1">
      <c r="A304" s="270"/>
      <c r="B304" s="270"/>
      <c r="C304" s="113">
        <f ca="1">VLOOKUP($A303,'Orçamento Sintético'!$A:$H,8,0)</f>
        <v>370</v>
      </c>
      <c r="D304" s="129">
        <f>ROUND($C304*D303,2)</f>
        <v>0</v>
      </c>
      <c r="E304" s="113">
        <f>ROUND($C304*E303,2)</f>
        <v>0</v>
      </c>
      <c r="F304" s="113">
        <f>ROUND($C304*F303,2)</f>
        <v>370</v>
      </c>
      <c r="H304" s="114"/>
    </row>
    <row r="305" spans="1:8" ht="13.9" customHeight="1">
      <c r="A305" s="270" t="s">
        <v>1137</v>
      </c>
      <c r="B305" s="270" t="str">
        <f ca="1">VLOOKUP($A305,'Orçamento Sintético'!$A:$H,4,0)</f>
        <v>LIMPEZA DE PORTA DE VIDRO COM CAIXILHO EM AÇO/ ALUMÍNIO/ PVC. AF_04/2019</v>
      </c>
      <c r="C305" s="112">
        <f ca="1">ROUND(C306/$F$452,4)</f>
        <v>1E-4</v>
      </c>
      <c r="D305" s="128">
        <v>0</v>
      </c>
      <c r="E305" s="112">
        <v>1</v>
      </c>
      <c r="F305" s="112">
        <v>0</v>
      </c>
      <c r="H305" s="114"/>
    </row>
    <row r="306" spans="1:8" ht="13.9" customHeight="1">
      <c r="A306" s="270"/>
      <c r="B306" s="270"/>
      <c r="C306" s="113">
        <f ca="1">VLOOKUP($A305,'Orçamento Sintético'!$A:$H,8,0)</f>
        <v>102</v>
      </c>
      <c r="D306" s="129">
        <f>ROUND($C306*D305,2)</f>
        <v>0</v>
      </c>
      <c r="E306" s="113">
        <f>ROUND($C306*E305,2)</f>
        <v>102</v>
      </c>
      <c r="F306" s="113">
        <f>ROUND($C306*F305,2)</f>
        <v>0</v>
      </c>
      <c r="H306" s="114"/>
    </row>
    <row r="307" spans="1:8" ht="13.9" customHeight="1">
      <c r="A307" s="270" t="s">
        <v>1140</v>
      </c>
      <c r="B307" s="270" t="str">
        <f ca="1">VLOOKUP($A307,'Orçamento Sintético'!$A:$H,4,0)</f>
        <v>LIMPEZA DE BACIA SANITÁRIA, BIDÊ OU MICTÓRIO EM LOUÇA, INCLUSIVE METAIS CORRESPONDENTES. AF_04/2019</v>
      </c>
      <c r="C307" s="112">
        <f ca="1">ROUND(C308/$F$452,4)</f>
        <v>2.0000000000000001E-4</v>
      </c>
      <c r="D307" s="128">
        <v>0.2</v>
      </c>
      <c r="E307" s="112">
        <v>0.4</v>
      </c>
      <c r="F307" s="112">
        <v>0.4</v>
      </c>
      <c r="H307" s="114"/>
    </row>
    <row r="308" spans="1:8" ht="13.9" customHeight="1">
      <c r="A308" s="270"/>
      <c r="B308" s="270"/>
      <c r="C308" s="113">
        <f ca="1">VLOOKUP($A307,'Orçamento Sintético'!$A:$H,8,0)</f>
        <v>167.98</v>
      </c>
      <c r="D308" s="129">
        <f>ROUND($C308*D307,2)</f>
        <v>33.6</v>
      </c>
      <c r="E308" s="113">
        <f>ROUND($C308*E307,2)</f>
        <v>67.19</v>
      </c>
      <c r="F308" s="113">
        <f>TRUNC($C308*F307,2)</f>
        <v>67.19</v>
      </c>
      <c r="H308" s="114"/>
    </row>
    <row r="309" spans="1:8" ht="13.9" customHeight="1">
      <c r="A309" s="270" t="s">
        <v>1143</v>
      </c>
      <c r="B309" s="270" t="str">
        <f ca="1">VLOOKUP($A309,'Orçamento Sintético'!$A:$H,4,0)</f>
        <v>LIMPEZA DE LAVATÓRIO DE LOUÇA COM BANCADA DE PEDRA, INCLUSIVE METAIS CORRESPONDENTES. AF_04/2019</v>
      </c>
      <c r="C309" s="112">
        <f ca="1">ROUND(C310/$F$452,4)</f>
        <v>1E-4</v>
      </c>
      <c r="D309" s="128">
        <v>0.2</v>
      </c>
      <c r="E309" s="112">
        <v>0.4</v>
      </c>
      <c r="F309" s="112">
        <v>0.4</v>
      </c>
      <c r="H309" s="114"/>
    </row>
    <row r="310" spans="1:8" ht="13.9" customHeight="1">
      <c r="A310" s="270"/>
      <c r="B310" s="270"/>
      <c r="C310" s="113">
        <f ca="1">VLOOKUP($A309,'Orçamento Sintético'!$A:$H,8,0)</f>
        <v>99.88</v>
      </c>
      <c r="D310" s="129">
        <f>ROUND($C310*D309,2)</f>
        <v>19.98</v>
      </c>
      <c r="E310" s="113">
        <f>ROUND($C310*E309,2)</f>
        <v>39.950000000000003</v>
      </c>
      <c r="F310" s="113">
        <f>TRUNC($C310*F309,2)</f>
        <v>39.950000000000003</v>
      </c>
      <c r="H310" s="114"/>
    </row>
    <row r="311" spans="1:8" ht="13.9" customHeight="1">
      <c r="A311" s="270" t="s">
        <v>541</v>
      </c>
      <c r="B311" s="270" t="str">
        <f ca="1">VLOOKUP($A311,'Orçamento Sintético'!$A:$H,4,0)</f>
        <v>LIMPEZA DE PIA INOX COM BANCADA DE PEDRA, INCLUSIVE METAIS CORRESPONDENTES. AF_04/2019</v>
      </c>
      <c r="C311" s="112">
        <f ca="1">ROUND(C312/$F$452,4)</f>
        <v>0</v>
      </c>
      <c r="D311" s="128">
        <v>1</v>
      </c>
      <c r="E311" s="112">
        <v>0</v>
      </c>
      <c r="F311" s="112">
        <v>0</v>
      </c>
      <c r="H311" s="114"/>
    </row>
    <row r="312" spans="1:8" ht="13.9" customHeight="1">
      <c r="A312" s="270"/>
      <c r="B312" s="270"/>
      <c r="C312" s="113">
        <f ca="1">VLOOKUP($A311,'Orçamento Sintético'!$A:$H,8,0)</f>
        <v>7.32</v>
      </c>
      <c r="D312" s="129">
        <f>ROUND($C312*D311,2)</f>
        <v>7.32</v>
      </c>
      <c r="E312" s="113">
        <f>ROUND($C312*E311,2)</f>
        <v>0</v>
      </c>
      <c r="F312" s="113">
        <f>ROUND($C312*F311,2)</f>
        <v>0</v>
      </c>
      <c r="H312" s="114"/>
    </row>
    <row r="313" spans="1:8" ht="13.9" customHeight="1">
      <c r="A313" s="270" t="s">
        <v>542</v>
      </c>
      <c r="B313" s="270" t="str">
        <f ca="1">VLOOKUP($A313,'Orçamento Sintético'!$A:$H,4,0)</f>
        <v>LIMPEZA DE TANQUE OU LAVATÓRIO DE LOUÇA ISOLADO, INCLUSIVE METAIS CORRESPONDENTES. AF_04/2019</v>
      </c>
      <c r="C313" s="112">
        <f ca="1">ROUND(C314/$F$452,4)</f>
        <v>0</v>
      </c>
      <c r="D313" s="128">
        <v>1</v>
      </c>
      <c r="E313" s="112">
        <v>0</v>
      </c>
      <c r="F313" s="112">
        <v>0</v>
      </c>
      <c r="H313" s="114"/>
    </row>
    <row r="314" spans="1:8" ht="13.9" customHeight="1">
      <c r="A314" s="270"/>
      <c r="B314" s="270"/>
      <c r="C314" s="113">
        <f ca="1">VLOOKUP($A313,'Orçamento Sintético'!$A:$H,8,0)</f>
        <v>15.56</v>
      </c>
      <c r="D314" s="129">
        <f>ROUND($C314*D313,2)</f>
        <v>15.56</v>
      </c>
      <c r="E314" s="113">
        <f>ROUND($C314*E313,2)</f>
        <v>0</v>
      </c>
      <c r="F314" s="113">
        <f>ROUND($C314*F313,2)</f>
        <v>0</v>
      </c>
      <c r="H314" s="114"/>
    </row>
    <row r="315" spans="1:8" ht="13.9" customHeight="1">
      <c r="A315" s="266" t="s">
        <v>792</v>
      </c>
      <c r="B315" s="267" t="str">
        <f ca="1">VLOOKUP($A315,'Orçamento Sintético'!$A:$H,4,0)</f>
        <v>INSTALAÇÕES HIDRÁULICAS E SANITÁRIAS</v>
      </c>
      <c r="C315" s="108">
        <f ca="1">ROUND(C316/$F$452,4)</f>
        <v>2.5700000000000001E-2</v>
      </c>
      <c r="D315" s="109">
        <f>ROUND(D316/$C316,4)</f>
        <v>0.93779999999999997</v>
      </c>
      <c r="E315" s="109">
        <f>ROUND(E316/$C316,4)</f>
        <v>5.6399999999999999E-2</v>
      </c>
      <c r="F315" s="109">
        <f>ROUND(F316/$C316,4)</f>
        <v>5.8999999999999999E-3</v>
      </c>
      <c r="H315" s="115"/>
    </row>
    <row r="316" spans="1:8" ht="13.9" customHeight="1">
      <c r="A316" s="266"/>
      <c r="B316" s="267"/>
      <c r="C316" s="110">
        <f ca="1">VLOOKUP($A315,'Orçamento Sintético'!$A:$H,8,0)</f>
        <v>17610.030000000002</v>
      </c>
      <c r="D316" s="111">
        <f>D318+D346+D362</f>
        <v>16514.04</v>
      </c>
      <c r="E316" s="111">
        <f>E318+E346+E362</f>
        <v>992.74</v>
      </c>
      <c r="F316" s="111">
        <f>F318+F346+F362</f>
        <v>103.25</v>
      </c>
      <c r="H316" s="115"/>
    </row>
    <row r="317" spans="1:8" ht="13.9" customHeight="1">
      <c r="A317" s="268" t="s">
        <v>1146</v>
      </c>
      <c r="B317" s="268" t="str">
        <f ca="1">VLOOKUP($A317,'Orçamento Sintético'!$A:$H,4,0)</f>
        <v>ÁGUA FRIA</v>
      </c>
      <c r="C317" s="125">
        <f ca="1">ROUND(C318/$F$452,4)</f>
        <v>1.5699999999999999E-2</v>
      </c>
      <c r="D317" s="125">
        <f>ROUND(D318/$C318,4)</f>
        <v>0.93330000000000002</v>
      </c>
      <c r="E317" s="126">
        <f>ROUND(E318/$C318,4)</f>
        <v>6.6699999999999995E-2</v>
      </c>
      <c r="F317" s="126">
        <f>ROUND(F318/$C318,4)</f>
        <v>0</v>
      </c>
      <c r="H317" s="115"/>
    </row>
    <row r="318" spans="1:8" ht="13.9" customHeight="1">
      <c r="A318" s="269"/>
      <c r="B318" s="269"/>
      <c r="C318" s="127">
        <f ca="1">VLOOKUP($A317,'Orçamento Sintético'!$A:$H,8,0)</f>
        <v>10774.34</v>
      </c>
      <c r="D318" s="127">
        <f>D320+D330</f>
        <v>10055.51</v>
      </c>
      <c r="E318" s="127">
        <f>E320+E330</f>
        <v>718.83</v>
      </c>
      <c r="F318" s="127">
        <f>F320+F330</f>
        <v>0</v>
      </c>
      <c r="H318" s="115"/>
    </row>
    <row r="319" spans="1:8" ht="13.9" customHeight="1">
      <c r="A319" s="268" t="s">
        <v>1148</v>
      </c>
      <c r="B319" s="268" t="str">
        <f ca="1">VLOOKUP($A319,'Orçamento Sintético'!$A:$H,4,0)</f>
        <v>Tubos e conexões em PVC rígido</v>
      </c>
      <c r="C319" s="121">
        <f ca="1">ROUND(C320/$F$452,4)</f>
        <v>8.3999999999999995E-3</v>
      </c>
      <c r="D319" s="121">
        <f>ROUND(D320/$C320,4)</f>
        <v>1</v>
      </c>
      <c r="E319" s="121">
        <f>ROUND(E320/$C320,4)</f>
        <v>0</v>
      </c>
      <c r="F319" s="121">
        <f>ROUND(F320/$C320,4)</f>
        <v>0</v>
      </c>
      <c r="H319" s="1"/>
    </row>
    <row r="320" spans="1:8" ht="13.9" customHeight="1">
      <c r="A320" s="269"/>
      <c r="B320" s="269"/>
      <c r="C320" s="127">
        <f ca="1">VLOOKUP($A319,'Orçamento Sintético'!$A:$H,8,0)</f>
        <v>5785.52</v>
      </c>
      <c r="D320" s="127">
        <f>D322+D324+D326+D328</f>
        <v>5785.52</v>
      </c>
      <c r="E320" s="127">
        <f>E322+E324+E326+E328</f>
        <v>0</v>
      </c>
      <c r="F320" s="127">
        <f>F322+F324+F326+F328</f>
        <v>0</v>
      </c>
      <c r="H320" s="1"/>
    </row>
    <row r="321" spans="1:8" ht="16.149999999999999" customHeight="1">
      <c r="A321" s="270" t="s">
        <v>1150</v>
      </c>
      <c r="B321" s="270" t="str">
        <f ca="1">VLOOKUP($A321,'Orçamento Sintético'!$A:$H,4,0)</f>
        <v>Cópia da Sinapi (91788) - (Composição representativa) do serviço de instalação de tubos de PVC, soldável, água fria, DN 60mm (instalado em prumada), inclusive conexões, cortes e fixações, para prédios.</v>
      </c>
      <c r="C321" s="112">
        <f ca="1">ROUND(C322/$F$452,4)</f>
        <v>2.5000000000000001E-3</v>
      </c>
      <c r="D321" s="128">
        <v>1</v>
      </c>
      <c r="E321" s="112">
        <v>0</v>
      </c>
      <c r="F321" s="112">
        <v>0</v>
      </c>
      <c r="H321" s="115"/>
    </row>
    <row r="322" spans="1:8" ht="16.149999999999999" customHeight="1">
      <c r="A322" s="270"/>
      <c r="B322" s="270"/>
      <c r="C322" s="113">
        <f ca="1">VLOOKUP($A321,'Orçamento Sintético'!$A:$H,8,0)</f>
        <v>1688.15</v>
      </c>
      <c r="D322" s="129">
        <f>ROUND($C322*D321,2)</f>
        <v>1688.15</v>
      </c>
      <c r="E322" s="113">
        <f>ROUND($C322*E321,2)</f>
        <v>0</v>
      </c>
      <c r="F322" s="113">
        <f>ROUND($C322*F321,2)</f>
        <v>0</v>
      </c>
      <c r="H322" s="115"/>
    </row>
    <row r="323" spans="1:8" ht="18" customHeight="1">
      <c r="A323" s="270" t="s">
        <v>1153</v>
      </c>
      <c r="B323" s="270" t="str">
        <f ca="1">VLOOKUP($A323,'Orçamento Sintético'!$A:$H,4,0)</f>
        <v>(COMPOSIÇÃO REPRESENTATIVA) DO SERVIÇO DE INSTALAÇÃO DE TUBOS DE PVC, SOLDÁVEL, ÁGUA FRIA, DN 50 MM (INSTALADO EM PRUMADA), INCLUSIVE CONEXÕES, CORTES E FIXAÇÕES, PARA PRÉDIOS. AF_10/2015</v>
      </c>
      <c r="C323" s="112">
        <f ca="1">ROUND(C324/$F$452,4)</f>
        <v>2.5000000000000001E-3</v>
      </c>
      <c r="D323" s="128">
        <v>1</v>
      </c>
      <c r="E323" s="112">
        <v>0</v>
      </c>
      <c r="F323" s="112">
        <v>0</v>
      </c>
      <c r="H323" s="115"/>
    </row>
    <row r="324" spans="1:8" ht="18" customHeight="1">
      <c r="A324" s="270"/>
      <c r="B324" s="270"/>
      <c r="C324" s="113">
        <f ca="1">VLOOKUP($A323,'Orçamento Sintético'!$A:$H,8,0)</f>
        <v>1741.54</v>
      </c>
      <c r="D324" s="129">
        <f>ROUND($C324*D323,2)</f>
        <v>1741.54</v>
      </c>
      <c r="E324" s="113">
        <f>ROUND($C324*E323,2)</f>
        <v>0</v>
      </c>
      <c r="F324" s="113">
        <f>ROUND($C324*F323,2)</f>
        <v>0</v>
      </c>
      <c r="H324" s="115"/>
    </row>
    <row r="325" spans="1:8" ht="22.15" customHeight="1">
      <c r="A325" s="270" t="s">
        <v>1156</v>
      </c>
      <c r="B325" s="270" t="str">
        <f ca="1">VLOOKUP($A325,'Orçamento Sintético'!$A:$H,4,0)</f>
        <v>(COMPOSIÇÃO REPRESENTATIVA) DO SERVIÇO DE INSTALAÇÃO TUBOS DE PVC, SOLDÁVEL, ÁGUA FRIA, DN 32 MM (INSTALADO EM RAMAL, SUB-RAMAL, RAMAL DE DISTRIBUIÇÃO OU PRUMADA), INCLUSIVE CONEXÕES, CORTES E FIXAÇÕES, PARA PRÉDIOS. AF_10/2015</v>
      </c>
      <c r="C325" s="112">
        <f ca="1">ROUND(C326/$F$452,4)</f>
        <v>5.0000000000000001E-4</v>
      </c>
      <c r="D325" s="128">
        <v>1</v>
      </c>
      <c r="E325" s="112">
        <v>0</v>
      </c>
      <c r="F325" s="112">
        <v>0</v>
      </c>
      <c r="H325" s="115"/>
    </row>
    <row r="326" spans="1:8" ht="22.15" customHeight="1">
      <c r="A326" s="270"/>
      <c r="B326" s="270"/>
      <c r="C326" s="113">
        <f ca="1">VLOOKUP($A325,'Orçamento Sintético'!$A:$H,8,0)</f>
        <v>341.88</v>
      </c>
      <c r="D326" s="129">
        <f>ROUND($C326*D325,2)</f>
        <v>341.88</v>
      </c>
      <c r="E326" s="113">
        <f>ROUND($C326*E325,2)</f>
        <v>0</v>
      </c>
      <c r="F326" s="113">
        <f>ROUND($C326*F325,2)</f>
        <v>0</v>
      </c>
      <c r="H326" s="115"/>
    </row>
    <row r="327" spans="1:8" ht="22.15" customHeight="1">
      <c r="A327" s="270" t="s">
        <v>1159</v>
      </c>
      <c r="B327" s="270" t="str">
        <f ca="1">VLOOKUP($A327,'Orçamento Sintético'!$A:$H,4,0)</f>
        <v>(COMPOSIÇÃO REPRESENTATIVA) DO SERVIÇO DE INSTALAÇÃO DE TUBOS DE PVC, SOLDÁVEL, ÁGUA FRIA, DN 25 MM (INSTALADO EM RAMAL, SUB-RAMAL, RAMAL DE DISTRIBUIÇÃO OU PRUMADA), INCLUSIVE CONEXÕES, CORTES E FIXAÇÕES, PARA PRÉDIOS. AF_10/2015</v>
      </c>
      <c r="C327" s="112">
        <f ca="1">ROUND(C328/$F$452,4)</f>
        <v>2.8999999999999998E-3</v>
      </c>
      <c r="D327" s="128">
        <v>1</v>
      </c>
      <c r="E327" s="112">
        <v>0</v>
      </c>
      <c r="F327" s="112">
        <v>0</v>
      </c>
      <c r="H327" s="115"/>
    </row>
    <row r="328" spans="1:8" ht="22.15" customHeight="1">
      <c r="A328" s="270"/>
      <c r="B328" s="270"/>
      <c r="C328" s="113">
        <f ca="1">VLOOKUP($A327,'Orçamento Sintético'!$A:$H,8,0)</f>
        <v>2013.95</v>
      </c>
      <c r="D328" s="129">
        <f>ROUND($C328*D327,2)</f>
        <v>2013.95</v>
      </c>
      <c r="E328" s="113">
        <f>ROUND($C328*E327,2)</f>
        <v>0</v>
      </c>
      <c r="F328" s="113">
        <f>ROUND($C328*F327,2)</f>
        <v>0</v>
      </c>
      <c r="H328" s="115"/>
    </row>
    <row r="329" spans="1:8" ht="13.9" customHeight="1">
      <c r="A329" s="268" t="s">
        <v>1162</v>
      </c>
      <c r="B329" s="268" t="str">
        <f ca="1">VLOOKUP($A329,'Orçamento Sintético'!$A:$H,4,0)</f>
        <v>Válvulas e registros</v>
      </c>
      <c r="C329" s="121">
        <f ca="1">ROUND(C330/$F$452,4)</f>
        <v>7.3000000000000001E-3</v>
      </c>
      <c r="D329" s="121">
        <f>ROUND(D330/$C330,4)</f>
        <v>0.85589999999999999</v>
      </c>
      <c r="E329" s="121">
        <f>ROUND(E330/$C330,4)</f>
        <v>0.14410000000000001</v>
      </c>
      <c r="F329" s="121">
        <f>ROUND(F330/$C330,4)</f>
        <v>0</v>
      </c>
      <c r="H329" s="115"/>
    </row>
    <row r="330" spans="1:8" ht="13.9" customHeight="1">
      <c r="A330" s="269"/>
      <c r="B330" s="269"/>
      <c r="C330" s="127">
        <f ca="1">VLOOKUP($A329,'Orçamento Sintético'!$A:$H,8,0)</f>
        <v>4988.82</v>
      </c>
      <c r="D330" s="127">
        <f>D332+D334+D336+D338+D340+D342+D344</f>
        <v>4269.99</v>
      </c>
      <c r="E330" s="127">
        <f>E332+E334+E336+E338+E340+E342+E344</f>
        <v>718.83</v>
      </c>
      <c r="F330" s="127">
        <f>F332+F334+F336+F338+F340+F342+F344</f>
        <v>0</v>
      </c>
      <c r="H330" s="115"/>
    </row>
    <row r="331" spans="1:8" ht="13.9" customHeight="1">
      <c r="A331" s="270" t="s">
        <v>1164</v>
      </c>
      <c r="B331" s="270" t="str">
        <f ca="1">VLOOKUP($A331,'Orçamento Sintético'!$A:$H,4,0)</f>
        <v>Cópia da Cpos (44.20.150) - Acabamento de metal cromado para registro pequeno, de parede, Deca Linha Flex Plus, 4916.C21.PQ (PcD)</v>
      </c>
      <c r="C331" s="112">
        <f ca="1">ROUND(C332/$F$452,4)</f>
        <v>1E-4</v>
      </c>
      <c r="D331" s="128">
        <v>1</v>
      </c>
      <c r="E331" s="112">
        <v>0</v>
      </c>
      <c r="F331" s="112">
        <v>0</v>
      </c>
      <c r="H331" s="115"/>
    </row>
    <row r="332" spans="1:8" ht="13.9" customHeight="1">
      <c r="A332" s="270"/>
      <c r="B332" s="270"/>
      <c r="C332" s="113">
        <f ca="1">VLOOKUP($A331,'Orçamento Sintético'!$A:$H,8,0)</f>
        <v>89.65</v>
      </c>
      <c r="D332" s="129">
        <f>ROUND($C332*D331,2)</f>
        <v>89.65</v>
      </c>
      <c r="E332" s="113">
        <f>ROUND($C332*E331,2)</f>
        <v>0</v>
      </c>
      <c r="F332" s="113">
        <f>ROUND($C332*F331,2)</f>
        <v>0</v>
      </c>
      <c r="H332" s="115"/>
    </row>
    <row r="333" spans="1:8" ht="13.9" customHeight="1">
      <c r="A333" s="270" t="s">
        <v>1167</v>
      </c>
      <c r="B333" s="270" t="str">
        <f ca="1">VLOOKUP($A333,'Orçamento Sintético'!$A:$H,4,0)</f>
        <v>Cópia da Cpos (44.20.150) - Acabamento de metal cromado para registro grande, Deca Linha Flex 4900.C20.GD</v>
      </c>
      <c r="C333" s="112">
        <f ca="1">ROUND(C334/$F$452,4)</f>
        <v>8.0000000000000004E-4</v>
      </c>
      <c r="D333" s="128">
        <v>0.6</v>
      </c>
      <c r="E333" s="112">
        <v>0.4</v>
      </c>
      <c r="F333" s="112">
        <v>0</v>
      </c>
      <c r="H333" s="115"/>
    </row>
    <row r="334" spans="1:8" ht="13.9" customHeight="1">
      <c r="A334" s="270"/>
      <c r="B334" s="270"/>
      <c r="C334" s="113">
        <f ca="1">VLOOKUP($A333,'Orçamento Sintético'!$A:$H,8,0)</f>
        <v>537.91999999999996</v>
      </c>
      <c r="D334" s="129">
        <f>ROUND($C334*D333,2)</f>
        <v>322.75</v>
      </c>
      <c r="E334" s="113">
        <f>ROUND($C334*E333,2)</f>
        <v>215.17</v>
      </c>
      <c r="F334" s="113">
        <f>ROUND($C334*F333,2)</f>
        <v>0</v>
      </c>
      <c r="H334" s="115"/>
    </row>
    <row r="335" spans="1:8" ht="13.9" customHeight="1">
      <c r="A335" s="270" t="s">
        <v>1170</v>
      </c>
      <c r="B335" s="270" t="str">
        <f ca="1">VLOOKUP($A335,'Orçamento Sintético'!$A:$H,4,0)</f>
        <v>Cópia da Cpos (44.20.150) - Acabamento de metal cromado para registro pequeno, de parede, Deca Linha Flex, 4900.C20.PQ</v>
      </c>
      <c r="C335" s="112">
        <f ca="1">ROUND(C336/$F$452,4)</f>
        <v>1.8E-3</v>
      </c>
      <c r="D335" s="128">
        <v>0.6</v>
      </c>
      <c r="E335" s="112">
        <v>0.4</v>
      </c>
      <c r="F335" s="112">
        <v>0</v>
      </c>
      <c r="H335" s="115"/>
    </row>
    <row r="336" spans="1:8" ht="13.9" customHeight="1">
      <c r="A336" s="270"/>
      <c r="B336" s="270"/>
      <c r="C336" s="113">
        <f ca="1">VLOOKUP($A335,'Orçamento Sintético'!$A:$H,8,0)</f>
        <v>1259.1600000000001</v>
      </c>
      <c r="D336" s="129">
        <f>ROUND($C336*D335,2)</f>
        <v>755.5</v>
      </c>
      <c r="E336" s="113">
        <f>ROUND($C336*E335,2)</f>
        <v>503.66</v>
      </c>
      <c r="F336" s="113">
        <f>ROUND($C336*F335,2)</f>
        <v>0</v>
      </c>
      <c r="H336" s="115"/>
    </row>
    <row r="337" spans="1:8" ht="13.9" customHeight="1">
      <c r="A337" s="270" t="s">
        <v>1173</v>
      </c>
      <c r="B337" s="270" t="str">
        <f ca="1">VLOOKUP($A337,'Orçamento Sintético'!$A:$H,4,0)</f>
        <v>REGISTRO DE GAVETA BRUTO, LATÃO, ROSCÁVEL, 2" - FORNECIMENTO E INSTALAÇÃO. AF_08/2021</v>
      </c>
      <c r="C337" s="112">
        <f ca="1">ROUND(C338/$F$452,4)</f>
        <v>8.0000000000000004E-4</v>
      </c>
      <c r="D337" s="128">
        <v>1</v>
      </c>
      <c r="E337" s="112">
        <v>0</v>
      </c>
      <c r="F337" s="112">
        <v>0</v>
      </c>
      <c r="H337" s="115"/>
    </row>
    <row r="338" spans="1:8" ht="13.9" customHeight="1">
      <c r="A338" s="270"/>
      <c r="B338" s="270"/>
      <c r="C338" s="113">
        <f ca="1">VLOOKUP($A337,'Orçamento Sintético'!$A:$H,8,0)</f>
        <v>556.36</v>
      </c>
      <c r="D338" s="129">
        <f>ROUND($C338*D337,2)</f>
        <v>556.36</v>
      </c>
      <c r="E338" s="113">
        <f>ROUND($C338*E337,2)</f>
        <v>0</v>
      </c>
      <c r="F338" s="113">
        <f>ROUND($C338*F337,2)</f>
        <v>0</v>
      </c>
      <c r="H338" s="115"/>
    </row>
    <row r="339" spans="1:8" ht="18" customHeight="1">
      <c r="A339" s="270" t="s">
        <v>1176</v>
      </c>
      <c r="B339" s="270" t="str">
        <f ca="1">VLOOKUP($A339,'Orçamento Sintético'!$A:$H,4,0)</f>
        <v>REGISTRO DE GAVETA BRUTO, LATÃO, ROSCÁVEL, 1 1/2, COM ACABAMENTO E CANOPLA CROMADOS, INSTALADO EM RESERVAÇÃO DE ÁGUA DE EDIFICAÇÃO QUE POSSUA RESERVATÓRIO DE FIBRA/FIBROCIMENTO  FORNECIMENTO E INSTALAÇÃO. AF_06/2016</v>
      </c>
      <c r="C339" s="112">
        <f ca="1">ROUND(C340/$F$452,4)</f>
        <v>2.0999999999999999E-3</v>
      </c>
      <c r="D339" s="128">
        <v>1</v>
      </c>
      <c r="E339" s="112">
        <v>0</v>
      </c>
      <c r="F339" s="112">
        <v>0</v>
      </c>
      <c r="H339" s="115"/>
    </row>
    <row r="340" spans="1:8" ht="18" customHeight="1">
      <c r="A340" s="270"/>
      <c r="B340" s="270"/>
      <c r="C340" s="113">
        <f ca="1">VLOOKUP($A339,'Orçamento Sintético'!$A:$H,8,0)</f>
        <v>1429.83</v>
      </c>
      <c r="D340" s="129">
        <f>ROUND($C340*D339,2)</f>
        <v>1429.83</v>
      </c>
      <c r="E340" s="113">
        <f>ROUND($C340*E339,2)</f>
        <v>0</v>
      </c>
      <c r="F340" s="113">
        <f>ROUND($C340*F339,2)</f>
        <v>0</v>
      </c>
      <c r="H340" s="115"/>
    </row>
    <row r="341" spans="1:8" ht="18" customHeight="1">
      <c r="A341" s="270" t="s">
        <v>1179</v>
      </c>
      <c r="B341" s="270" t="str">
        <f ca="1">VLOOKUP($A341,'Orçamento Sintético'!$A:$H,4,0)</f>
        <v>REGISTRO DE GAVETA BRUTO, LATÃO, ROSCÁVEL, 1, COM ACABAMENTO E CANOPLA CROMADOS, INSTALADO EM RESERVAÇÃO DE ÁGUA DE EDIFICAÇÃO QUE POSSUA RESERVATÓRIO DE FIBRA/FIBROCIMENTO  FORNECIMENTO E INSTALAÇÃO. AF_06/2016</v>
      </c>
      <c r="C341" s="112">
        <f ca="1">ROUND(C342/$F$452,4)</f>
        <v>2.9999999999999997E-4</v>
      </c>
      <c r="D341" s="128">
        <v>1</v>
      </c>
      <c r="E341" s="112">
        <v>0</v>
      </c>
      <c r="F341" s="112">
        <v>0</v>
      </c>
      <c r="H341" s="115"/>
    </row>
    <row r="342" spans="1:8" ht="18" customHeight="1">
      <c r="A342" s="270"/>
      <c r="B342" s="270"/>
      <c r="C342" s="113">
        <f ca="1">VLOOKUP($A341,'Orçamento Sintético'!$A:$H,8,0)</f>
        <v>218.7</v>
      </c>
      <c r="D342" s="129">
        <f>ROUND($C342*D341,2)</f>
        <v>218.7</v>
      </c>
      <c r="E342" s="113">
        <f>ROUND($C342*E341,2)</f>
        <v>0</v>
      </c>
      <c r="F342" s="113">
        <f>ROUND($C342*F341,2)</f>
        <v>0</v>
      </c>
      <c r="H342" s="115"/>
    </row>
    <row r="343" spans="1:8" ht="13.9" customHeight="1">
      <c r="A343" s="270" t="s">
        <v>1182</v>
      </c>
      <c r="B343" s="270" t="str">
        <f ca="1">VLOOKUP($A343,'Orçamento Sintético'!$A:$H,4,0)</f>
        <v>REGISTRO DE GAVETA BRUTO, LATÃO, ROSCÁVEL, 3/4", COM ACABAMENTO E CANOPLA CROMADOS. FORNECIDO E INSTALADO EM RAMAL DE ÁGUA. AF_12/2014</v>
      </c>
      <c r="C343" s="112">
        <f ca="1">ROUND(C344/$F$452,4)</f>
        <v>1.2999999999999999E-3</v>
      </c>
      <c r="D343" s="128">
        <v>1</v>
      </c>
      <c r="E343" s="112">
        <v>0</v>
      </c>
      <c r="F343" s="112">
        <v>0</v>
      </c>
      <c r="H343" s="115"/>
    </row>
    <row r="344" spans="1:8" ht="13.9" customHeight="1">
      <c r="A344" s="270"/>
      <c r="B344" s="270"/>
      <c r="C344" s="113">
        <f ca="1">VLOOKUP($A343,'Orçamento Sintético'!$A:$H,8,0)</f>
        <v>897.2</v>
      </c>
      <c r="D344" s="129">
        <f>ROUND($C344*D343,2)</f>
        <v>897.2</v>
      </c>
      <c r="E344" s="113">
        <f>ROUND($C344*E343,2)</f>
        <v>0</v>
      </c>
      <c r="F344" s="113">
        <f>ROUND($C344*F343,2)</f>
        <v>0</v>
      </c>
      <c r="H344" s="115"/>
    </row>
    <row r="345" spans="1:8" ht="13.9" customHeight="1">
      <c r="A345" s="268" t="s">
        <v>1185</v>
      </c>
      <c r="B345" s="268" t="str">
        <f ca="1">VLOOKUP($A345,'Orçamento Sintético'!$A:$H,4,0)</f>
        <v>ESGOTO SANITÁRIO</v>
      </c>
      <c r="C345" s="125">
        <f ca="1">ROUND(C346/$F$452,4)</f>
        <v>8.0000000000000002E-3</v>
      </c>
      <c r="D345" s="125">
        <f>ROUND(D346/$C346,4)</f>
        <v>1</v>
      </c>
      <c r="E345" s="126">
        <f>ROUND(E346/$C346,4)</f>
        <v>0</v>
      </c>
      <c r="F345" s="126">
        <f>ROUND(F346/$C346,4)</f>
        <v>0</v>
      </c>
      <c r="H345" s="115"/>
    </row>
    <row r="346" spans="1:8" ht="13.9" customHeight="1">
      <c r="A346" s="269"/>
      <c r="B346" s="269"/>
      <c r="C346" s="127">
        <f ca="1">VLOOKUP($A345,'Orçamento Sintético'!$A:$H,8,0)</f>
        <v>5506.13</v>
      </c>
      <c r="D346" s="127">
        <f>D348+D356</f>
        <v>5506.13</v>
      </c>
      <c r="E346" s="127">
        <f>E348+E356</f>
        <v>0</v>
      </c>
      <c r="F346" s="127">
        <f>F348+F356</f>
        <v>0</v>
      </c>
      <c r="H346" s="115"/>
    </row>
    <row r="347" spans="1:8" ht="13.9" customHeight="1">
      <c r="A347" s="268" t="s">
        <v>1187</v>
      </c>
      <c r="B347" s="268" t="str">
        <f ca="1">VLOOKUP($A347,'Orçamento Sintético'!$A:$H,4,0)</f>
        <v>Tubos e conexões em PVC rígido</v>
      </c>
      <c r="C347" s="121">
        <f ca="1">ROUND(C348/$F$452,4)</f>
        <v>6.7000000000000002E-3</v>
      </c>
      <c r="D347" s="121">
        <f>ROUND(D348/$C348,4)</f>
        <v>1</v>
      </c>
      <c r="E347" s="121">
        <f>ROUND(E348/$C348,4)</f>
        <v>0</v>
      </c>
      <c r="F347" s="121">
        <f>ROUND(F348/$C348,4)</f>
        <v>0</v>
      </c>
      <c r="H347" s="115"/>
    </row>
    <row r="348" spans="1:8" ht="13.9" customHeight="1">
      <c r="A348" s="269"/>
      <c r="B348" s="269"/>
      <c r="C348" s="127">
        <f ca="1">VLOOKUP($A347,'Orçamento Sintético'!$A:$H,8,0)</f>
        <v>4625.93</v>
      </c>
      <c r="D348" s="127">
        <f>D350+D352+D354</f>
        <v>4625.93</v>
      </c>
      <c r="E348" s="127">
        <f>E350+E352+E354</f>
        <v>0</v>
      </c>
      <c r="F348" s="127">
        <f>F350+F352+F354</f>
        <v>0</v>
      </c>
      <c r="H348" s="115"/>
    </row>
    <row r="349" spans="1:8" ht="22.15" customHeight="1">
      <c r="A349" s="270" t="s">
        <v>1188</v>
      </c>
      <c r="B349" s="270" t="str">
        <f ca="1">VLOOKUP($A349,'Orçamento Sintético'!$A:$H,4,0)</f>
        <v>(COMPOSIÇÃO REPRESENTATIVA) DO SERVIÇO DE INST. TUBO PVC, SÉRIE N, ESGOTO PREDIAL, 100 MM (INST. RAMAL DESCARGA, RAMAL DE ESG. SANIT., PRUMADA ESG. SANIT., VENTILAÇÃO OU SUB-COLETOR AÉREO), INCL. CONEXÕES E CORTES, FIXAÇÕES, P/ PRÉDIOS. AF_10/2015</v>
      </c>
      <c r="C349" s="112">
        <f ca="1">ROUND(C350/$F$452,4)</f>
        <v>2.5000000000000001E-3</v>
      </c>
      <c r="D349" s="128">
        <v>1</v>
      </c>
      <c r="E349" s="112">
        <v>0</v>
      </c>
      <c r="F349" s="112">
        <v>0</v>
      </c>
      <c r="H349" s="115"/>
    </row>
    <row r="350" spans="1:8" ht="22.15" customHeight="1">
      <c r="A350" s="270"/>
      <c r="B350" s="270"/>
      <c r="C350" s="113">
        <f ca="1">VLOOKUP($A349,'Orçamento Sintético'!$A:$H,8,0)</f>
        <v>1747.08</v>
      </c>
      <c r="D350" s="129">
        <f>ROUND($C350*D349,2)</f>
        <v>1747.08</v>
      </c>
      <c r="E350" s="113">
        <f>ROUND($C350*E349,2)</f>
        <v>0</v>
      </c>
      <c r="F350" s="113">
        <f>ROUND($C350*F349,2)</f>
        <v>0</v>
      </c>
      <c r="H350" s="115"/>
    </row>
    <row r="351" spans="1:8" ht="22.15" customHeight="1">
      <c r="A351" s="270" t="s">
        <v>1191</v>
      </c>
      <c r="B351" s="270" t="str">
        <f ca="1">VLOOKUP($A351,'Orçamento Sintético'!$A:$H,4,0)</f>
        <v>(COMPOSIÇÃO REPRESENTATIVA) DO SERVIÇO DE INST. TUBO PVC, SÉRIE N, ESGOTO PREDIAL, DN 75 MM, (INST. EM RAMAL DE DESCARGA, RAMAL DE ESG. SANITÁRIO, PRUMADA DE ESG. SANITÁRIO OU VENTILAÇÃO), INCL. CONEXÕES, CORTES E FIXAÇÕES, P/ PRÉDIOS. AF_10/2015</v>
      </c>
      <c r="C351" s="112">
        <f ca="1">ROUND(C352/$F$452,4)</f>
        <v>2.8999999999999998E-3</v>
      </c>
      <c r="D351" s="128">
        <v>1</v>
      </c>
      <c r="E351" s="112">
        <v>0</v>
      </c>
      <c r="F351" s="112">
        <v>0</v>
      </c>
      <c r="H351" s="115"/>
    </row>
    <row r="352" spans="1:8" ht="22.15" customHeight="1">
      <c r="A352" s="270"/>
      <c r="B352" s="270"/>
      <c r="C352" s="113">
        <f ca="1">VLOOKUP($A351,'Orçamento Sintético'!$A:$H,8,0)</f>
        <v>1988.75</v>
      </c>
      <c r="D352" s="129">
        <f>ROUND($C352*D351,2)</f>
        <v>1988.75</v>
      </c>
      <c r="E352" s="113">
        <f>ROUND($C352*E351,2)</f>
        <v>0</v>
      </c>
      <c r="F352" s="113">
        <f>ROUND($C352*F351,2)</f>
        <v>0</v>
      </c>
      <c r="H352" s="115"/>
    </row>
    <row r="353" spans="1:8" ht="22.15" customHeight="1">
      <c r="A353" s="270" t="s">
        <v>1194</v>
      </c>
      <c r="B353" s="270" t="str">
        <f ca="1">VLOOKUP($A353,'Orçamento Sintético'!$A:$H,4,0)</f>
        <v>(COMPOSIÇÃO REPRESENTATIVA) DO SERVIÇO DE INSTALAÇÃO DE TUBO DE PVC, SÉRIE NORMAL, ESGOTO PREDIAL, DN 40 MM (INSTALADO EM RAMAL DE DESCARGA OU RAMAL DE ESGOTO SANITÁRIO), INCLUSIVE CONEXÕES, CORTES E FIXAÇÕES, PARA PRÉDIOS. AF_10/2015</v>
      </c>
      <c r="C353" s="112">
        <f ca="1">ROUND(C354/$F$452,4)</f>
        <v>1.2999999999999999E-3</v>
      </c>
      <c r="D353" s="128">
        <v>1</v>
      </c>
      <c r="E353" s="112">
        <v>0</v>
      </c>
      <c r="F353" s="112">
        <v>0</v>
      </c>
      <c r="H353" s="115"/>
    </row>
    <row r="354" spans="1:8" ht="22.15" customHeight="1">
      <c r="A354" s="270"/>
      <c r="B354" s="270"/>
      <c r="C354" s="113">
        <f ca="1">VLOOKUP($A353,'Orçamento Sintético'!$A:$H,8,0)</f>
        <v>890.1</v>
      </c>
      <c r="D354" s="129">
        <f>ROUND($C354*D353,2)</f>
        <v>890.1</v>
      </c>
      <c r="E354" s="113">
        <f>ROUND($C354*E353,2)</f>
        <v>0</v>
      </c>
      <c r="F354" s="113">
        <f>ROUND($C354*F353,2)</f>
        <v>0</v>
      </c>
      <c r="H354" s="115"/>
    </row>
    <row r="355" spans="1:8" ht="13.9" customHeight="1">
      <c r="A355" s="268" t="s">
        <v>1197</v>
      </c>
      <c r="B355" s="268" t="str">
        <f ca="1">VLOOKUP($A355,'Orçamento Sintético'!$A:$H,4,0)</f>
        <v>Caixas e ralos</v>
      </c>
      <c r="C355" s="121">
        <f ca="1">ROUND(C356/$F$452,4)</f>
        <v>1.2999999999999999E-3</v>
      </c>
      <c r="D355" s="121">
        <f>ROUND(D356/$C356,4)</f>
        <v>1</v>
      </c>
      <c r="E355" s="121">
        <f>ROUND(E356/$C356,4)</f>
        <v>0</v>
      </c>
      <c r="F355" s="121">
        <f>ROUND(F356/$C356,4)</f>
        <v>0</v>
      </c>
      <c r="H355" s="115"/>
    </row>
    <row r="356" spans="1:8" ht="13.9" customHeight="1">
      <c r="A356" s="269"/>
      <c r="B356" s="269"/>
      <c r="C356" s="127">
        <f ca="1">VLOOKUP($A355,'Orçamento Sintético'!$A:$H,8,0)</f>
        <v>880.2</v>
      </c>
      <c r="D356" s="127">
        <f>D358+D360</f>
        <v>880.2</v>
      </c>
      <c r="E356" s="127">
        <f>E358+E360</f>
        <v>0</v>
      </c>
      <c r="F356" s="127">
        <f>F358+F360</f>
        <v>0</v>
      </c>
      <c r="H356" s="115"/>
    </row>
    <row r="357" spans="1:8" ht="13.9" customHeight="1">
      <c r="A357" s="270" t="s">
        <v>1199</v>
      </c>
      <c r="B357" s="270" t="str">
        <f ca="1">VLOOKUP($A357,'Orçamento Sintético'!$A:$H,4,0)</f>
        <v>CAIXA SIFONADA, PVC, DN 150 X 185 X 75 MM, JUNTA ELÁSTICA, FORNECIDA E INSTALADA EM RAMAL DE DESCARGA OU EM RAMAL DE ESGOTO SANITÁRIO. AF_12/2014</v>
      </c>
      <c r="C357" s="112">
        <f ca="1">ROUND(C358/$F$452,4)</f>
        <v>8.9999999999999998E-4</v>
      </c>
      <c r="D357" s="128">
        <v>1</v>
      </c>
      <c r="E357" s="112">
        <v>0</v>
      </c>
      <c r="F357" s="112">
        <v>0</v>
      </c>
      <c r="H357" s="115"/>
    </row>
    <row r="358" spans="1:8" ht="13.9" customHeight="1">
      <c r="A358" s="270"/>
      <c r="B358" s="270"/>
      <c r="C358" s="113">
        <f ca="1">VLOOKUP($A357,'Orçamento Sintético'!$A:$H,8,0)</f>
        <v>598.74</v>
      </c>
      <c r="D358" s="129">
        <f>ROUND($C358*D357,2)</f>
        <v>598.74</v>
      </c>
      <c r="E358" s="113">
        <f>ROUND($C358*E357,2)</f>
        <v>0</v>
      </c>
      <c r="F358" s="113">
        <f>ROUND($C358*F357,2)</f>
        <v>0</v>
      </c>
      <c r="H358" s="115"/>
    </row>
    <row r="359" spans="1:8" ht="13.9" customHeight="1">
      <c r="A359" s="270" t="s">
        <v>1202</v>
      </c>
      <c r="B359" s="270" t="str">
        <f ca="1">VLOOKUP($A359,'Orçamento Sintético'!$A:$H,4,0)</f>
        <v>Copia da SINAPI (89708) - Caixa sifonada, PVC, DN 150x185x75mm, incluindo tampa hermética em aço inox - fornecimento e instalação</v>
      </c>
      <c r="C359" s="112">
        <f ca="1">ROUND(C360/$F$452,4)</f>
        <v>4.0000000000000002E-4</v>
      </c>
      <c r="D359" s="128">
        <v>1</v>
      </c>
      <c r="E359" s="112">
        <v>0</v>
      </c>
      <c r="F359" s="112">
        <v>0</v>
      </c>
      <c r="H359" s="115"/>
    </row>
    <row r="360" spans="1:8" ht="13.9" customHeight="1">
      <c r="A360" s="270"/>
      <c r="B360" s="270"/>
      <c r="C360" s="113">
        <f ca="1">VLOOKUP($A359,'Orçamento Sintético'!$A:$H,8,0)</f>
        <v>281.45999999999998</v>
      </c>
      <c r="D360" s="129">
        <f>ROUND($C360*D359,2)</f>
        <v>281.45999999999998</v>
      </c>
      <c r="E360" s="113">
        <f>ROUND($C360*E359,2)</f>
        <v>0</v>
      </c>
      <c r="F360" s="113">
        <f>ROUND($C360*F359,2)</f>
        <v>0</v>
      </c>
      <c r="H360" s="115"/>
    </row>
    <row r="361" spans="1:8" ht="13.9" customHeight="1">
      <c r="A361" s="268" t="s">
        <v>1205</v>
      </c>
      <c r="B361" s="268" t="str">
        <f ca="1">VLOOKUP($A361,'Orçamento Sintético'!$A:$H,4,0)</f>
        <v>SERVIÇOS DIVERSOS</v>
      </c>
      <c r="C361" s="125">
        <f ca="1">ROUND(C362/$F$452,4)</f>
        <v>1.9E-3</v>
      </c>
      <c r="D361" s="125">
        <f>ROUND(D362/$C362,4)</f>
        <v>0.71630000000000005</v>
      </c>
      <c r="E361" s="126">
        <f>ROUND(E362/$C362,4)</f>
        <v>0.20599999999999999</v>
      </c>
      <c r="F361" s="126">
        <f>ROUND(F362/$C362,4)</f>
        <v>7.7700000000000005E-2</v>
      </c>
      <c r="H361" s="115"/>
    </row>
    <row r="362" spans="1:8" ht="13.9" customHeight="1">
      <c r="A362" s="269"/>
      <c r="B362" s="269"/>
      <c r="C362" s="127">
        <f ca="1">VLOOKUP($A361,'Orçamento Sintético'!$A:$H,8,0)</f>
        <v>1329.5600000000002</v>
      </c>
      <c r="D362" s="127">
        <f>D364+D366+D368+D370</f>
        <v>952.40000000000009</v>
      </c>
      <c r="E362" s="127">
        <f>E364+E366+E368+E370</f>
        <v>273.90999999999997</v>
      </c>
      <c r="F362" s="127">
        <f>F364+F366+F368+F370</f>
        <v>103.25</v>
      </c>
      <c r="H362" s="115"/>
    </row>
    <row r="363" spans="1:8" ht="13.9" customHeight="1">
      <c r="A363" s="270" t="s">
        <v>1206</v>
      </c>
      <c r="B363" s="270" t="str">
        <f ca="1">VLOOKUP($A363,'Orçamento Sintético'!$A:$H,4,0)</f>
        <v>Copia da SBC (023361) - Execução de visita em forro de gesso, DM 30 x 30cm, inclusive acabamento em perfis de alumínio na cor branca</v>
      </c>
      <c r="C363" s="112">
        <f ca="1">ROUND(C364/$F$452,4)</f>
        <v>5.0000000000000001E-4</v>
      </c>
      <c r="D363" s="128">
        <v>0</v>
      </c>
      <c r="E363" s="112">
        <v>0.7</v>
      </c>
      <c r="F363" s="112">
        <v>0.3</v>
      </c>
      <c r="H363" s="115"/>
    </row>
    <row r="364" spans="1:8" ht="13.9" customHeight="1">
      <c r="A364" s="270"/>
      <c r="B364" s="270"/>
      <c r="C364" s="113">
        <f ca="1">VLOOKUP($A363,'Orçamento Sintético'!$A:$H,8,0)</f>
        <v>344.16</v>
      </c>
      <c r="D364" s="129">
        <f>ROUND($C364*D363,2)</f>
        <v>0</v>
      </c>
      <c r="E364" s="113">
        <f>ROUND($C364*E363,2)</f>
        <v>240.91</v>
      </c>
      <c r="F364" s="113">
        <f>ROUND($C364*F363,2)</f>
        <v>103.25</v>
      </c>
      <c r="H364" s="115"/>
    </row>
    <row r="365" spans="1:8" ht="13.9" customHeight="1">
      <c r="A365" s="270" t="s">
        <v>1209</v>
      </c>
      <c r="B365" s="270" t="str">
        <f ca="1">VLOOKUP($A365,'Orçamento Sintético'!$A:$H,4,0)</f>
        <v>Copia da CPOS (04.30.060) - Remoção de tubulação hidráulica em geral, incluindo conexões, caixas e ralos</v>
      </c>
      <c r="C365" s="112">
        <f ca="1">ROUND(C366/$F$452,4)</f>
        <v>1E-3</v>
      </c>
      <c r="D365" s="128">
        <v>1</v>
      </c>
      <c r="E365" s="112">
        <v>0</v>
      </c>
      <c r="F365" s="112">
        <v>0</v>
      </c>
      <c r="H365" s="115"/>
    </row>
    <row r="366" spans="1:8" ht="13.9" customHeight="1">
      <c r="A366" s="270"/>
      <c r="B366" s="270"/>
      <c r="C366" s="113">
        <f ca="1">VLOOKUP($A365,'Orçamento Sintético'!$A:$H,8,0)</f>
        <v>656.48</v>
      </c>
      <c r="D366" s="129">
        <f>ROUND($C366*D365,2)</f>
        <v>656.48</v>
      </c>
      <c r="E366" s="113">
        <f>ROUND($C366*E365,2)</f>
        <v>0</v>
      </c>
      <c r="F366" s="113">
        <f>ROUND($C366*F365,2)</f>
        <v>0</v>
      </c>
      <c r="H366" s="115"/>
    </row>
    <row r="367" spans="1:8" ht="18" customHeight="1">
      <c r="A367" s="270" t="s">
        <v>1212</v>
      </c>
      <c r="B367" s="270" t="str">
        <f ca="1">VLOOKUP($A367,'Orçamento Sintético'!$A:$H,4,0)</f>
        <v>FIXAÇÃO DE TUBOS HORIZONTAIS DE PVC, CPVC OU COBRE DIÂMETROS MAIORES QUE 40 MM E MENORES OU IGUAIS A 75 MM COM ABRAÇADEIRA METÁLICA RÍGIDA TIPO D 1 1/2, FIXADA DIRETAMENTE NA LAJE. AF_05/2015</v>
      </c>
      <c r="C367" s="112">
        <f ca="1">ROUND(C368/$F$452,4)</f>
        <v>4.0000000000000002E-4</v>
      </c>
      <c r="D367" s="128">
        <v>1</v>
      </c>
      <c r="E367" s="112">
        <v>0</v>
      </c>
      <c r="F367" s="112">
        <v>0</v>
      </c>
      <c r="H367" s="115"/>
    </row>
    <row r="368" spans="1:8" ht="18" customHeight="1">
      <c r="A368" s="270"/>
      <c r="B368" s="270"/>
      <c r="C368" s="113">
        <f ca="1">VLOOKUP($A367,'Orçamento Sintético'!$A:$H,8,0)</f>
        <v>262.92</v>
      </c>
      <c r="D368" s="129">
        <f>ROUND($C368*D367,2)</f>
        <v>262.92</v>
      </c>
      <c r="E368" s="113">
        <f>ROUND($C368*E367,2)</f>
        <v>0</v>
      </c>
      <c r="F368" s="113">
        <f>ROUND($C368*F367,2)</f>
        <v>0</v>
      </c>
      <c r="H368" s="115"/>
    </row>
    <row r="369" spans="1:8" ht="13.9" customHeight="1">
      <c r="A369" s="270" t="s">
        <v>1215</v>
      </c>
      <c r="B369" s="270" t="str">
        <f ca="1">VLOOKUP($A369,'Orçamento Sintético'!$A:$H,4,0)</f>
        <v>EXECUÇÃO DE JUNTAS DE CONTRAÇÃO PARA PAVIMENTOS DE CONCRETO. AF_11/2017</v>
      </c>
      <c r="C369" s="112">
        <f ca="1">ROUND(C370/$F$452,4)</f>
        <v>1E-4</v>
      </c>
      <c r="D369" s="128">
        <v>0.5</v>
      </c>
      <c r="E369" s="112">
        <v>0.5</v>
      </c>
      <c r="F369" s="112">
        <v>0</v>
      </c>
      <c r="H369" s="115"/>
    </row>
    <row r="370" spans="1:8" ht="13.9" customHeight="1">
      <c r="A370" s="270"/>
      <c r="B370" s="270"/>
      <c r="C370" s="113">
        <f ca="1">VLOOKUP($A369,'Orçamento Sintético'!$A:$H,8,0)</f>
        <v>66</v>
      </c>
      <c r="D370" s="129">
        <f>ROUND($C370*D369,2)</f>
        <v>33</v>
      </c>
      <c r="E370" s="113">
        <f>ROUND($C370*E369,2)</f>
        <v>33</v>
      </c>
      <c r="F370" s="113">
        <f>ROUND($C370*F369,2)</f>
        <v>0</v>
      </c>
      <c r="H370" s="115"/>
    </row>
    <row r="371" spans="1:8" ht="13.9" customHeight="1">
      <c r="A371" s="266" t="s">
        <v>795</v>
      </c>
      <c r="B371" s="267" t="str">
        <f ca="1">VLOOKUP($A371,'Orçamento Sintético'!$A:$H,4,0)</f>
        <v>INSTALAÇÕES ELÉTRICAS E ELETRÔNICAS</v>
      </c>
      <c r="C371" s="108">
        <f ca="1">ROUND(C372/$F$452,4)</f>
        <v>8.5900000000000004E-2</v>
      </c>
      <c r="D371" s="109">
        <f>ROUND(D372/$C372,4)</f>
        <v>0.1368</v>
      </c>
      <c r="E371" s="109">
        <f>ROUND(E372/$C372,4)</f>
        <v>0.50139999999999996</v>
      </c>
      <c r="F371" s="109">
        <f>ROUND(F372/$C372,4)</f>
        <v>0.36180000000000001</v>
      </c>
      <c r="H371" s="115"/>
    </row>
    <row r="372" spans="1:8" ht="13.9" customHeight="1">
      <c r="A372" s="266"/>
      <c r="B372" s="267"/>
      <c r="C372" s="110">
        <f ca="1">VLOOKUP($A371,'Orçamento Sintético'!$A:$H,8,0)</f>
        <v>58962.48</v>
      </c>
      <c r="D372" s="111">
        <f>D374+D410</f>
        <v>8068.91</v>
      </c>
      <c r="E372" s="111">
        <f>E374+E410</f>
        <v>29562.11</v>
      </c>
      <c r="F372" s="111">
        <f>F374+F410</f>
        <v>21331.46</v>
      </c>
      <c r="H372" s="115"/>
    </row>
    <row r="373" spans="1:8" ht="13.9" customHeight="1">
      <c r="A373" s="268" t="s">
        <v>797</v>
      </c>
      <c r="B373" s="268" t="str">
        <f ca="1">VLOOKUP($A373,'Orçamento Sintético'!$A:$H,4,0)</f>
        <v>INSTALAÇÕES ELÉTRICAS</v>
      </c>
      <c r="C373" s="125">
        <f ca="1">ROUND(C374/$F$452,4)</f>
        <v>8.2600000000000007E-2</v>
      </c>
      <c r="D373" s="125">
        <f>ROUND(D374/$C374,4)</f>
        <v>0.1022</v>
      </c>
      <c r="E373" s="126">
        <f>ROUND(E374/$C374,4)</f>
        <v>0.52149999999999996</v>
      </c>
      <c r="F373" s="126">
        <f>ROUND(F374/$C374,4)</f>
        <v>0.37630000000000002</v>
      </c>
      <c r="H373" s="115"/>
    </row>
    <row r="374" spans="1:8" ht="13.9" customHeight="1">
      <c r="A374" s="269"/>
      <c r="B374" s="269"/>
      <c r="C374" s="127">
        <f ca="1">VLOOKUP($A373,'Orçamento Sintético'!$A:$H,8,0)</f>
        <v>56689.840000000004</v>
      </c>
      <c r="D374" s="127">
        <f>D376+D382+D390+D402</f>
        <v>5796.27</v>
      </c>
      <c r="E374" s="127">
        <f>E376+E382+E390+E402</f>
        <v>29562.11</v>
      </c>
      <c r="F374" s="127">
        <f>F376+F382+F390+F402</f>
        <v>21331.46</v>
      </c>
      <c r="H374" s="115"/>
    </row>
    <row r="375" spans="1:8" ht="13.9" customHeight="1">
      <c r="A375" s="268" t="s">
        <v>1218</v>
      </c>
      <c r="B375" s="268" t="str">
        <f ca="1">VLOOKUP($A375,'Orçamento Sintético'!$A:$H,4,0)</f>
        <v>Quadros elétricos</v>
      </c>
      <c r="C375" s="121">
        <f ca="1">ROUND(C376/$F$452,4)</f>
        <v>1.7399999999999999E-2</v>
      </c>
      <c r="D375" s="121">
        <f>ROUND(D376/$C376,4)</f>
        <v>0</v>
      </c>
      <c r="E375" s="121">
        <f>ROUND(E376/$C376,4)</f>
        <v>1</v>
      </c>
      <c r="F375" s="121">
        <f>ROUND(F376/$C376,4)</f>
        <v>0</v>
      </c>
      <c r="H375" s="115"/>
    </row>
    <row r="376" spans="1:8" ht="13.9" customHeight="1">
      <c r="A376" s="269"/>
      <c r="B376" s="269"/>
      <c r="C376" s="127">
        <f ca="1">VLOOKUP($A375,'Orçamento Sintético'!$A:$H,8,0)</f>
        <v>11965.42</v>
      </c>
      <c r="D376" s="127">
        <f>D378+D380</f>
        <v>0</v>
      </c>
      <c r="E376" s="127">
        <f>E378+E380</f>
        <v>11965.42</v>
      </c>
      <c r="F376" s="127">
        <f>F378+F380</f>
        <v>0</v>
      </c>
      <c r="H376" s="115"/>
    </row>
    <row r="377" spans="1:8" ht="13.9" customHeight="1">
      <c r="A377" s="270" t="s">
        <v>1220</v>
      </c>
      <c r="B377" s="270" t="str">
        <f ca="1">VLOOKUP($A377,'Orçamento Sintético'!$A:$H,4,0)</f>
        <v>Quadro QT-N-SS - PJDIJ e PJSA</v>
      </c>
      <c r="C377" s="112">
        <f ca="1">ROUND(C378/$F$452,4)</f>
        <v>1.32E-2</v>
      </c>
      <c r="D377" s="128">
        <v>0</v>
      </c>
      <c r="E377" s="112">
        <v>1</v>
      </c>
      <c r="F377" s="112">
        <v>0</v>
      </c>
      <c r="H377" s="115"/>
    </row>
    <row r="378" spans="1:8" ht="13.9" customHeight="1">
      <c r="A378" s="270"/>
      <c r="B378" s="270"/>
      <c r="C378" s="113">
        <f ca="1">VLOOKUP($A377,'Orçamento Sintético'!$A:$H,8,0)</f>
        <v>9069.41</v>
      </c>
      <c r="D378" s="129">
        <f>ROUND($C378*D377,2)</f>
        <v>0</v>
      </c>
      <c r="E378" s="113">
        <f>ROUND($C378*E377,2)</f>
        <v>9069.41</v>
      </c>
      <c r="F378" s="113">
        <f>ROUND($C378*F377,2)</f>
        <v>0</v>
      </c>
      <c r="H378" s="115"/>
    </row>
    <row r="379" spans="1:8" ht="13.9" customHeight="1">
      <c r="A379" s="270" t="s">
        <v>1223</v>
      </c>
      <c r="B379" s="270" t="str">
        <f ca="1">VLOOKUP($A379,'Orçamento Sintético'!$A:$H,4,0)</f>
        <v>Cópia da CPOS (37.25.090) - Disjuntor tripolar caixa moldada 63A 50kA/380V Schneider LV429006+LV429032</v>
      </c>
      <c r="C379" s="112">
        <f ca="1">ROUND(C380/$F$452,4)</f>
        <v>4.1999999999999997E-3</v>
      </c>
      <c r="D379" s="128">
        <v>0</v>
      </c>
      <c r="E379" s="112">
        <v>1</v>
      </c>
      <c r="F379" s="112">
        <v>0</v>
      </c>
      <c r="H379" s="115"/>
    </row>
    <row r="380" spans="1:8" ht="13.9" customHeight="1">
      <c r="A380" s="270"/>
      <c r="B380" s="270"/>
      <c r="C380" s="113">
        <f ca="1">VLOOKUP($A379,'Orçamento Sintético'!$A:$H,8,0)</f>
        <v>2896.01</v>
      </c>
      <c r="D380" s="129">
        <f>ROUND($C380*D379,2)</f>
        <v>0</v>
      </c>
      <c r="E380" s="113">
        <f>ROUND($C380*E379,2)</f>
        <v>2896.01</v>
      </c>
      <c r="F380" s="113">
        <f>ROUND($C380*F379,2)</f>
        <v>0</v>
      </c>
      <c r="H380" s="115"/>
    </row>
    <row r="381" spans="1:8" ht="13.9" customHeight="1">
      <c r="A381" s="268" t="s">
        <v>799</v>
      </c>
      <c r="B381" s="268" t="str">
        <f ca="1">VLOOKUP($A381,'Orçamento Sintético'!$A:$H,4,0)</f>
        <v>Sistemas de iluminação</v>
      </c>
      <c r="C381" s="121">
        <f ca="1">ROUND(C382/$F$452,4)</f>
        <v>4.5400000000000003E-2</v>
      </c>
      <c r="D381" s="121">
        <f>ROUND(D382/$C382,4)</f>
        <v>1.04E-2</v>
      </c>
      <c r="E381" s="121">
        <f>ROUND(E382/$C382,4)</f>
        <v>0.30420000000000003</v>
      </c>
      <c r="F381" s="121">
        <f>ROUND(F382/$C382,4)</f>
        <v>0.68540000000000001</v>
      </c>
      <c r="H381" s="115"/>
    </row>
    <row r="382" spans="1:8" ht="13.9" customHeight="1">
      <c r="A382" s="269"/>
      <c r="B382" s="269"/>
      <c r="C382" s="127">
        <f ca="1">VLOOKUP($A381,'Orçamento Sintético'!$A:$H,8,0)</f>
        <v>31121.48</v>
      </c>
      <c r="D382" s="127">
        <f>D384+D386+D388</f>
        <v>323.98</v>
      </c>
      <c r="E382" s="127">
        <f>E384+E386+E388</f>
        <v>9466.0399999999991</v>
      </c>
      <c r="F382" s="127">
        <f>F384+F386+F388</f>
        <v>21331.46</v>
      </c>
      <c r="H382" s="114"/>
    </row>
    <row r="383" spans="1:8" ht="13.9" customHeight="1">
      <c r="A383" s="270" t="s">
        <v>1227</v>
      </c>
      <c r="B383" s="270" t="str">
        <f ca="1">VLOOKUP($A383,'Orçamento Sintético'!$A:$H,4,0)</f>
        <v>INTERRUPTOR SIMPLES (1 MÓDULO) COM 1 TOMADA DE EMBUTIR 2P+T 10 A,  INCLUINDO SUPORTE E PLACA - FORNECIMENTO E INSTALAÇÃO. AF_12/2015</v>
      </c>
      <c r="C383" s="112">
        <f ca="1">ROUND(C384/$F$452,4)</f>
        <v>8.9999999999999998E-4</v>
      </c>
      <c r="D383" s="128">
        <v>0.5</v>
      </c>
      <c r="E383" s="112">
        <v>0.5</v>
      </c>
      <c r="F383" s="112">
        <v>0</v>
      </c>
      <c r="H383" s="115"/>
    </row>
    <row r="384" spans="1:8" ht="13.9" customHeight="1">
      <c r="A384" s="270"/>
      <c r="B384" s="270"/>
      <c r="C384" s="113">
        <f ca="1">VLOOKUP($A383,'Orçamento Sintético'!$A:$H,8,0)</f>
        <v>620.88</v>
      </c>
      <c r="D384" s="129">
        <f>TRUNC($C384*D383,2)</f>
        <v>310.44</v>
      </c>
      <c r="E384" s="113">
        <f>ROUND($C384*E383,2)</f>
        <v>310.44</v>
      </c>
      <c r="F384" s="113">
        <f>ROUND($C384*F383,2)</f>
        <v>0</v>
      </c>
      <c r="H384" s="115"/>
    </row>
    <row r="385" spans="1:8" ht="13.9" customHeight="1">
      <c r="A385" s="270" t="s">
        <v>1230</v>
      </c>
      <c r="B385" s="270" t="str">
        <f ca="1">VLOOKUP($A385,'Orçamento Sintético'!$A:$H,4,0)</f>
        <v>INTERRUPTOR SIMPLES (1 MÓDULO), 10A/250V, INCLUINDO SUPORTE E PLACA - FORNECIMENTO E INSTALAÇÃO. AF_12/2015</v>
      </c>
      <c r="C385" s="112">
        <f ca="1">ROUND(C386/$F$452,4)</f>
        <v>0</v>
      </c>
      <c r="D385" s="128">
        <v>0.5</v>
      </c>
      <c r="E385" s="112">
        <v>0.5</v>
      </c>
      <c r="F385" s="112">
        <v>0</v>
      </c>
      <c r="H385" s="115"/>
    </row>
    <row r="386" spans="1:8" ht="13.9" customHeight="1">
      <c r="A386" s="270"/>
      <c r="B386" s="270"/>
      <c r="C386" s="113">
        <f ca="1">VLOOKUP($A385,'Orçamento Sintético'!$A:$H,8,0)</f>
        <v>27.08</v>
      </c>
      <c r="D386" s="129">
        <f>ROUND($C386*D385,2)</f>
        <v>13.54</v>
      </c>
      <c r="E386" s="113">
        <f>ROUND($C386*E385,2)</f>
        <v>13.54</v>
      </c>
      <c r="F386" s="113">
        <f>ROUND($C386*F385,2)</f>
        <v>0</v>
      </c>
      <c r="H386" s="115"/>
    </row>
    <row r="387" spans="1:8" ht="13.9" customHeight="1">
      <c r="A387" s="270" t="s">
        <v>1233</v>
      </c>
      <c r="B387" s="270" t="str">
        <f ca="1">VLOOKUP($A387,'Orçamento Sintético'!$A:$H,4,0)</f>
        <v>Luminária circular de embutir, com difusor translúcido recuado, refletor multifacetado em alumínio anodizado  alto brilho LED EF45-E12000840, cor alumínio - Lumicenter LED Solution</v>
      </c>
      <c r="C387" s="112">
        <f ca="1">ROUND(C388/$F$452,4)</f>
        <v>4.4400000000000002E-2</v>
      </c>
      <c r="D387" s="128">
        <v>0</v>
      </c>
      <c r="E387" s="112">
        <v>0.3</v>
      </c>
      <c r="F387" s="112">
        <v>0.7</v>
      </c>
      <c r="H387" s="115"/>
    </row>
    <row r="388" spans="1:8" ht="13.9" customHeight="1">
      <c r="A388" s="270"/>
      <c r="B388" s="270"/>
      <c r="C388" s="113">
        <f ca="1">VLOOKUP($A387,'Orçamento Sintético'!$A:$H,8,0)</f>
        <v>30473.52</v>
      </c>
      <c r="D388" s="129">
        <f>ROUND($C388*D387,2)</f>
        <v>0</v>
      </c>
      <c r="E388" s="113">
        <f>ROUND($C388*E387,2)</f>
        <v>9142.06</v>
      </c>
      <c r="F388" s="113">
        <f>ROUND($C388*F387,2)</f>
        <v>21331.46</v>
      </c>
      <c r="H388" s="115"/>
    </row>
    <row r="389" spans="1:8" ht="13.9" customHeight="1">
      <c r="A389" s="268" t="s">
        <v>1236</v>
      </c>
      <c r="B389" s="268" t="str">
        <f ca="1">VLOOKUP($A389,'Orçamento Sintético'!$A:$H,4,0)</f>
        <v>Sistemas de tomadas</v>
      </c>
      <c r="C389" s="121">
        <f ca="1">ROUND(C390/$F$452,4)</f>
        <v>3.8999999999999998E-3</v>
      </c>
      <c r="D389" s="121">
        <f>ROUND(D390/$C390,4)</f>
        <v>0</v>
      </c>
      <c r="E389" s="121">
        <f>ROUND(E390/$C390,4)</f>
        <v>1</v>
      </c>
      <c r="F389" s="121">
        <f>ROUND(F390/$C390,4)</f>
        <v>0</v>
      </c>
      <c r="H389" s="115"/>
    </row>
    <row r="390" spans="1:8" ht="13.9" customHeight="1">
      <c r="A390" s="269"/>
      <c r="B390" s="269"/>
      <c r="C390" s="127">
        <f ca="1">VLOOKUP($A389,'Orçamento Sintético'!$A:$H,8,0)</f>
        <v>2658.36</v>
      </c>
      <c r="D390" s="127">
        <f>D392+D394+D396+D398+D400</f>
        <v>0</v>
      </c>
      <c r="E390" s="127">
        <f>E392+E394+E396+E398+E400</f>
        <v>2658.36</v>
      </c>
      <c r="F390" s="127">
        <f>F392+F394+F396+F398+F400</f>
        <v>0</v>
      </c>
      <c r="H390" s="115"/>
    </row>
    <row r="391" spans="1:8" ht="13.9" customHeight="1">
      <c r="A391" s="270" t="s">
        <v>1238</v>
      </c>
      <c r="B391" s="270" t="str">
        <f ca="1">VLOOKUP($A391,'Orçamento Sintético'!$A:$H,4,0)</f>
        <v>Copia da CPOS (69.03.310) - Ponto de tomada no piso para equipamento de rede (PTER) = 1 ponto de tomada simples normal + 1 ponto de rede simples</v>
      </c>
      <c r="C391" s="112">
        <f ca="1">ROUND(C392/$F$452,4)</f>
        <v>5.0000000000000001E-4</v>
      </c>
      <c r="D391" s="128">
        <v>0</v>
      </c>
      <c r="E391" s="112">
        <v>1</v>
      </c>
      <c r="F391" s="112">
        <v>0</v>
      </c>
      <c r="H391" s="115"/>
    </row>
    <row r="392" spans="1:8" ht="13.9" customHeight="1">
      <c r="A392" s="270"/>
      <c r="B392" s="270"/>
      <c r="C392" s="113">
        <f ca="1">VLOOKUP($A391,'Orçamento Sintético'!$A:$H,8,0)</f>
        <v>347.24</v>
      </c>
      <c r="D392" s="129">
        <f>ROUND($C392*D391,2)</f>
        <v>0</v>
      </c>
      <c r="E392" s="113">
        <f>ROUND($C392*E391,2)</f>
        <v>347.24</v>
      </c>
      <c r="F392" s="113">
        <f>ROUND($C392*F391,2)</f>
        <v>0</v>
      </c>
      <c r="H392" s="115"/>
    </row>
    <row r="393" spans="1:8" ht="13.9" customHeight="1">
      <c r="A393" s="270" t="s">
        <v>1241</v>
      </c>
      <c r="B393" s="270" t="str">
        <f ca="1">VLOOKUP($A393,'Orçamento Sintético'!$A:$H,4,0)</f>
        <v>Copia da CPOS (69.03.310) - Ponto de tomada no piso para estação de trabalho (PTET)= 1 ponto de tomada duplo essencial + 1 ponto de tomada simples normal + 1 ponto de rede duplo</v>
      </c>
      <c r="C393" s="112">
        <f ca="1">ROUND(C394/$F$452,4)</f>
        <v>1.4E-3</v>
      </c>
      <c r="D393" s="128">
        <v>0</v>
      </c>
      <c r="E393" s="112">
        <v>1</v>
      </c>
      <c r="F393" s="112">
        <v>0</v>
      </c>
      <c r="H393" s="115"/>
    </row>
    <row r="394" spans="1:8" ht="13.9" customHeight="1">
      <c r="A394" s="270"/>
      <c r="B394" s="270"/>
      <c r="C394" s="113">
        <f ca="1">VLOOKUP($A393,'Orçamento Sintético'!$A:$H,8,0)</f>
        <v>960.7</v>
      </c>
      <c r="D394" s="129">
        <f>ROUND($C394*D393,2)</f>
        <v>0</v>
      </c>
      <c r="E394" s="113">
        <f>ROUND($C394*E393,2)</f>
        <v>960.7</v>
      </c>
      <c r="F394" s="113">
        <f>ROUND($C394*F393,2)</f>
        <v>0</v>
      </c>
      <c r="H394" s="115"/>
    </row>
    <row r="395" spans="1:8" ht="13.9" customHeight="1">
      <c r="A395" s="270" t="s">
        <v>1244</v>
      </c>
      <c r="B395" s="270" t="str">
        <f ca="1">VLOOKUP($A395,'Orçamento Sintético'!$A:$H,4,0)</f>
        <v>Copia da CPOS (69.03.310) - Ponto de tomada no piso elevado = 1 ponto de tomada simples normal</v>
      </c>
      <c r="C395" s="112">
        <f ca="1">ROUND(C396/$F$452,4)</f>
        <v>8.9999999999999998E-4</v>
      </c>
      <c r="D395" s="128">
        <v>0</v>
      </c>
      <c r="E395" s="112">
        <v>1</v>
      </c>
      <c r="F395" s="112">
        <v>0</v>
      </c>
      <c r="H395" s="115"/>
    </row>
    <row r="396" spans="1:8" ht="13.9" customHeight="1">
      <c r="A396" s="270"/>
      <c r="B396" s="270"/>
      <c r="C396" s="113">
        <f ca="1">VLOOKUP($A395,'Orçamento Sintético'!$A:$H,8,0)</f>
        <v>624.78</v>
      </c>
      <c r="D396" s="129">
        <f>ROUND($C396*D395,2)</f>
        <v>0</v>
      </c>
      <c r="E396" s="113">
        <f>ROUND($C396*E395,2)</f>
        <v>624.78</v>
      </c>
      <c r="F396" s="113">
        <f>ROUND($C396*F395,2)</f>
        <v>0</v>
      </c>
      <c r="H396" s="115"/>
    </row>
    <row r="397" spans="1:8" ht="13.9" customHeight="1">
      <c r="A397" s="270" t="s">
        <v>1247</v>
      </c>
      <c r="B397" s="270" t="str">
        <f ca="1">VLOOKUP($A397,'Orçamento Sintético'!$A:$H,4,0)</f>
        <v>Ponto de tomada simples (PTS) média</v>
      </c>
      <c r="C397" s="112">
        <f ca="1">ROUND(C398/$F$452,4)</f>
        <v>5.0000000000000001E-4</v>
      </c>
      <c r="D397" s="128">
        <v>0</v>
      </c>
      <c r="E397" s="112">
        <v>1</v>
      </c>
      <c r="F397" s="112">
        <v>0</v>
      </c>
      <c r="H397" s="115"/>
    </row>
    <row r="398" spans="1:8" ht="13.9" customHeight="1">
      <c r="A398" s="270"/>
      <c r="B398" s="270"/>
      <c r="C398" s="113">
        <f ca="1">VLOOKUP($A397,'Orçamento Sintético'!$A:$H,8,0)</f>
        <v>374.64</v>
      </c>
      <c r="D398" s="129">
        <f>ROUND($C398*D397,2)</f>
        <v>0</v>
      </c>
      <c r="E398" s="113">
        <f>ROUND($C398*E397,2)</f>
        <v>374.64</v>
      </c>
      <c r="F398" s="113">
        <f>ROUND($C398*F397,2)</f>
        <v>0</v>
      </c>
      <c r="H398" s="115"/>
    </row>
    <row r="399" spans="1:8" ht="13.9" customHeight="1">
      <c r="A399" s="270" t="s">
        <v>1250</v>
      </c>
      <c r="B399" s="270" t="str">
        <f ca="1">VLOOKUP($A399,'Orçamento Sintético'!$A:$H,4,0)</f>
        <v>Ponto de tomada de potência (PTP) alta</v>
      </c>
      <c r="C399" s="112">
        <f ca="1">ROUND(C400/$F$452,4)</f>
        <v>5.0000000000000001E-4</v>
      </c>
      <c r="D399" s="128">
        <v>0</v>
      </c>
      <c r="E399" s="112">
        <v>1</v>
      </c>
      <c r="F399" s="112">
        <v>0</v>
      </c>
      <c r="H399" s="115"/>
    </row>
    <row r="400" spans="1:8" ht="13.9" customHeight="1">
      <c r="A400" s="270"/>
      <c r="B400" s="270"/>
      <c r="C400" s="113">
        <f ca="1">VLOOKUP($A399,'Orçamento Sintético'!$A:$H,8,0)</f>
        <v>351</v>
      </c>
      <c r="D400" s="129">
        <f>ROUND($C400*D399,2)</f>
        <v>0</v>
      </c>
      <c r="E400" s="113">
        <f>ROUND($C400*E399,2)</f>
        <v>351</v>
      </c>
      <c r="F400" s="113">
        <f>ROUND($C400*F399,2)</f>
        <v>0</v>
      </c>
      <c r="H400" s="115"/>
    </row>
    <row r="401" spans="1:8" ht="13.9" customHeight="1">
      <c r="A401" s="268" t="s">
        <v>1253</v>
      </c>
      <c r="B401" s="268" t="str">
        <f ca="1">VLOOKUP($A401,'Orçamento Sintético'!$A:$H,4,0)</f>
        <v>Condutores elétricos</v>
      </c>
      <c r="C401" s="121">
        <f ca="1">ROUND(C402/$F$452,4)</f>
        <v>1.6E-2</v>
      </c>
      <c r="D401" s="121">
        <f>ROUND(D402/$C402,4)</f>
        <v>0.5</v>
      </c>
      <c r="E401" s="121">
        <f>ROUND(E402/$C402,4)</f>
        <v>0.5</v>
      </c>
      <c r="F401" s="121">
        <f>ROUND(F402/$C402,4)</f>
        <v>0</v>
      </c>
      <c r="H401" s="115"/>
    </row>
    <row r="402" spans="1:8" ht="13.9" customHeight="1">
      <c r="A402" s="269"/>
      <c r="B402" s="269"/>
      <c r="C402" s="127">
        <f ca="1">VLOOKUP($A401,'Orçamento Sintético'!$A:$H,8,0)</f>
        <v>10944.58</v>
      </c>
      <c r="D402" s="127">
        <f>D404+D406+D408</f>
        <v>5472.29</v>
      </c>
      <c r="E402" s="127">
        <f>E404+E406+E408</f>
        <v>5472.29</v>
      </c>
      <c r="F402" s="127">
        <f>F404+F406+F408</f>
        <v>0</v>
      </c>
      <c r="H402" s="115"/>
    </row>
    <row r="403" spans="1:8" ht="13.9" customHeight="1">
      <c r="A403" s="270" t="s">
        <v>1255</v>
      </c>
      <c r="B403" s="270" t="str">
        <f ca="1">VLOOKUP($A403,'Orçamento Sintético'!$A:$H,4,0)</f>
        <v>CABO DE COBRE FLEXÍVEL ISOLADO, 4 MM², ANTI-CHAMA 450/750 V, PARA CIRCUITOS TERMINAIS - FORNECIMENTO E INSTALAÇÃO. AF_12/2015</v>
      </c>
      <c r="C403" s="112">
        <f ca="1">ROUND(C404/$F$452,4)</f>
        <v>1.1000000000000001E-3</v>
      </c>
      <c r="D403" s="128">
        <v>0.5</v>
      </c>
      <c r="E403" s="112">
        <v>0.5</v>
      </c>
      <c r="F403" s="112">
        <v>0</v>
      </c>
      <c r="H403" s="115"/>
    </row>
    <row r="404" spans="1:8" ht="13.9" customHeight="1">
      <c r="A404" s="270"/>
      <c r="B404" s="270"/>
      <c r="C404" s="113">
        <f ca="1">VLOOKUP($A403,'Orçamento Sintético'!$A:$H,8,0)</f>
        <v>758.16</v>
      </c>
      <c r="D404" s="129">
        <f>ROUND($C404*D403,2)</f>
        <v>379.08</v>
      </c>
      <c r="E404" s="113">
        <f>ROUND($C404*E403,2)</f>
        <v>379.08</v>
      </c>
      <c r="F404" s="113">
        <f>ROUND($C404*F403,2)</f>
        <v>0</v>
      </c>
      <c r="H404" s="115"/>
    </row>
    <row r="405" spans="1:8" ht="13.9" customHeight="1">
      <c r="A405" s="270" t="s">
        <v>1258</v>
      </c>
      <c r="B405" s="270" t="str">
        <f ca="1">VLOOKUP($A405,'Orçamento Sintético'!$A:$H,4,0)</f>
        <v>CABO DE COBRE FLEXÍVEL ISOLADO, 6 MM², ANTI-CHAMA 450/750 V, PARA CIRCUITOS TERMINAIS - FORNECIMENTO E INSTALAÇÃO. AF_12/2015</v>
      </c>
      <c r="C405" s="112">
        <f ca="1">ROUND(C406/$F$452,4)</f>
        <v>1.2E-2</v>
      </c>
      <c r="D405" s="128">
        <v>0.5</v>
      </c>
      <c r="E405" s="112">
        <v>0.5</v>
      </c>
      <c r="F405" s="112">
        <v>0</v>
      </c>
      <c r="H405" s="115"/>
    </row>
    <row r="406" spans="1:8" ht="13.9" customHeight="1">
      <c r="A406" s="270"/>
      <c r="B406" s="270"/>
      <c r="C406" s="113">
        <f ca="1">VLOOKUP($A405,'Orçamento Sintético'!$A:$H,8,0)</f>
        <v>8224.02</v>
      </c>
      <c r="D406" s="129">
        <f>ROUND($C406*D405,2)</f>
        <v>4112.01</v>
      </c>
      <c r="E406" s="113">
        <f>ROUND($C406*E405,2)</f>
        <v>4112.01</v>
      </c>
      <c r="F406" s="113">
        <f>ROUND($C406*F405,2)</f>
        <v>0</v>
      </c>
      <c r="H406" s="115"/>
    </row>
    <row r="407" spans="1:8" ht="13.9" customHeight="1">
      <c r="A407" s="270" t="s">
        <v>1261</v>
      </c>
      <c r="B407" s="270" t="str">
        <f ca="1">VLOOKUP($A407,'Orçamento Sintético'!$A:$H,4,0)</f>
        <v>CABO DE COBRE FLEXÍVEL ISOLADO, 10 MM², ANTI-CHAMA 450/750 V, PARA DISTRIBUIÇÃO - FORNECIMENTO E INSTALAÇÃO. AF_12/2015</v>
      </c>
      <c r="C407" s="112">
        <f ca="1">ROUND(C408/$F$452,4)</f>
        <v>2.8999999999999998E-3</v>
      </c>
      <c r="D407" s="128">
        <v>0.5</v>
      </c>
      <c r="E407" s="112">
        <v>0.5</v>
      </c>
      <c r="F407" s="112">
        <v>0</v>
      </c>
      <c r="H407" s="115"/>
    </row>
    <row r="408" spans="1:8" ht="13.9" customHeight="1">
      <c r="A408" s="270"/>
      <c r="B408" s="270"/>
      <c r="C408" s="113">
        <f ca="1">VLOOKUP($A407,'Orçamento Sintético'!$A:$H,8,0)</f>
        <v>1962.4</v>
      </c>
      <c r="D408" s="129">
        <f>ROUND($C408*D407,2)</f>
        <v>981.2</v>
      </c>
      <c r="E408" s="113">
        <f>ROUND($C408*E407,2)</f>
        <v>981.2</v>
      </c>
      <c r="F408" s="113">
        <f>ROUND($C408*F407,2)</f>
        <v>0</v>
      </c>
      <c r="H408" s="115"/>
    </row>
    <row r="409" spans="1:8" ht="13.9" customHeight="1">
      <c r="A409" s="268" t="s">
        <v>1264</v>
      </c>
      <c r="B409" s="268" t="str">
        <f ca="1">VLOOKUP($A409,'Orçamento Sintético'!$A:$H,4,0)</f>
        <v>CONDUTOS</v>
      </c>
      <c r="C409" s="125">
        <f ca="1">ROUND(C410/$F$452,4)</f>
        <v>3.3E-3</v>
      </c>
      <c r="D409" s="125">
        <f>ROUND(D410/$C410,4)</f>
        <v>1</v>
      </c>
      <c r="E409" s="126">
        <f>ROUND(E410/$C410,4)</f>
        <v>0</v>
      </c>
      <c r="F409" s="126">
        <f>ROUND(F410/$C410,4)</f>
        <v>0</v>
      </c>
      <c r="H409" s="115"/>
    </row>
    <row r="410" spans="1:8" ht="13.9" customHeight="1">
      <c r="A410" s="269"/>
      <c r="B410" s="269"/>
      <c r="C410" s="127">
        <f ca="1">VLOOKUP($A409,'Orçamento Sintético'!$A:$H,8,0)</f>
        <v>2272.64</v>
      </c>
      <c r="D410" s="127">
        <f>D412+D422</f>
        <v>2272.64</v>
      </c>
      <c r="E410" s="127">
        <f>E412</f>
        <v>0</v>
      </c>
      <c r="F410" s="127">
        <f>F412</f>
        <v>0</v>
      </c>
      <c r="H410" s="115"/>
    </row>
    <row r="411" spans="1:8" ht="13.9" customHeight="1">
      <c r="A411" s="268" t="s">
        <v>1266</v>
      </c>
      <c r="B411" s="268" t="str">
        <f ca="1">VLOOKUP($A411,'Orçamento Sintético'!$A:$H,4,0)</f>
        <v>Eletrodutos</v>
      </c>
      <c r="C411" s="121">
        <f ca="1">ROUND(C412/$F$452,4)</f>
        <v>3.0000000000000001E-3</v>
      </c>
      <c r="D411" s="121">
        <f>ROUND(D412/$C412,4)</f>
        <v>1</v>
      </c>
      <c r="E411" s="121">
        <f>ROUND(E412/$C412,4)</f>
        <v>0</v>
      </c>
      <c r="F411" s="121">
        <f>ROUND(F412/$C412,4)</f>
        <v>0</v>
      </c>
      <c r="H411" s="115"/>
    </row>
    <row r="412" spans="1:8" ht="13.9" customHeight="1">
      <c r="A412" s="269"/>
      <c r="B412" s="269"/>
      <c r="C412" s="127">
        <f ca="1">VLOOKUP($A411,'Orçamento Sintético'!$A:$H,8,0)</f>
        <v>2064.6</v>
      </c>
      <c r="D412" s="127">
        <f>D414+D416+D418+D420</f>
        <v>2064.6</v>
      </c>
      <c r="E412" s="127">
        <f>E414+E416+E418+E420</f>
        <v>0</v>
      </c>
      <c r="F412" s="127">
        <f>F414+F416+F418+F420</f>
        <v>0</v>
      </c>
      <c r="H412" s="115"/>
    </row>
    <row r="413" spans="1:8" ht="13.9" customHeight="1">
      <c r="A413" s="270" t="s">
        <v>1268</v>
      </c>
      <c r="B413" s="270" t="str">
        <f ca="1">VLOOKUP($A413,'Orçamento Sintético'!$A:$H,4,0)</f>
        <v>ELETRODUTO RÍGIDO SOLDÁVEL, PVC, DN 32 MM (1), APARENTE, INSTALADO EM PAREDE - FORNECIMENTO E INSTALAÇÃO. AF_11/2016_P</v>
      </c>
      <c r="C413" s="112">
        <f ca="1">ROUND(C414/$F$452,4)</f>
        <v>5.9999999999999995E-4</v>
      </c>
      <c r="D413" s="128">
        <v>1</v>
      </c>
      <c r="E413" s="112">
        <v>0</v>
      </c>
      <c r="F413" s="112">
        <v>0</v>
      </c>
      <c r="H413" s="115"/>
    </row>
    <row r="414" spans="1:8" ht="13.9" customHeight="1">
      <c r="A414" s="270"/>
      <c r="B414" s="270"/>
      <c r="C414" s="113">
        <f ca="1">VLOOKUP($A413,'Orçamento Sintético'!$A:$H,8,0)</f>
        <v>426.96</v>
      </c>
      <c r="D414" s="129">
        <f>ROUND($C414*D413,2)</f>
        <v>426.96</v>
      </c>
      <c r="E414" s="113">
        <f>ROUND($C414*E413,2)</f>
        <v>0</v>
      </c>
      <c r="F414" s="113">
        <f>ROUND($C414*F413,2)</f>
        <v>0</v>
      </c>
      <c r="H414" s="114"/>
    </row>
    <row r="415" spans="1:8" ht="13.9" customHeight="1">
      <c r="A415" s="270" t="s">
        <v>1271</v>
      </c>
      <c r="B415" s="270" t="str">
        <f ca="1">VLOOKUP($A415,'Orçamento Sintético'!$A:$H,4,0)</f>
        <v>Copia da SINAPI (95727) - Eletroduto rígido soldável, PVC cor cinza, dn 25mm (3/4”), aparente, instalado em teto – fornecimento e instalação</v>
      </c>
      <c r="C415" s="112">
        <f ca="1">ROUND(C416/$F$452,4)</f>
        <v>2E-3</v>
      </c>
      <c r="D415" s="128">
        <v>1</v>
      </c>
      <c r="E415" s="112">
        <v>0</v>
      </c>
      <c r="F415" s="112">
        <v>0</v>
      </c>
      <c r="H415" s="114"/>
    </row>
    <row r="416" spans="1:8" ht="13.9" customHeight="1">
      <c r="A416" s="270"/>
      <c r="B416" s="270"/>
      <c r="C416" s="113">
        <f ca="1">VLOOKUP($A415,'Orçamento Sintético'!$A:$H,8,0)</f>
        <v>1397.9</v>
      </c>
      <c r="D416" s="129">
        <f>ROUND($C416*D415,2)</f>
        <v>1397.9</v>
      </c>
      <c r="E416" s="113">
        <f>ROUND($C416*E415,2)</f>
        <v>0</v>
      </c>
      <c r="F416" s="113">
        <f>ROUND($C416*F415,2)</f>
        <v>0</v>
      </c>
      <c r="H416" s="114"/>
    </row>
    <row r="417" spans="1:8" ht="13.9" customHeight="1">
      <c r="A417" s="270" t="s">
        <v>1274</v>
      </c>
      <c r="B417" s="270" t="str">
        <f ca="1">VLOOKUP($A417,'Orçamento Sintético'!$A:$H,4,0)</f>
        <v>CONDULETE DE PVC, TIPO LL, PARA ELETRODUTO DE PVC SOLDÁVEL DN 32 MM (1</v>
      </c>
      <c r="C417" s="112">
        <f ca="1">ROUND(C418/$F$452,4)</f>
        <v>2.0000000000000001E-4</v>
      </c>
      <c r="D417" s="128">
        <v>1</v>
      </c>
      <c r="E417" s="112">
        <v>0</v>
      </c>
      <c r="F417" s="112">
        <v>0</v>
      </c>
      <c r="H417" s="114"/>
    </row>
    <row r="418" spans="1:8" ht="13.9" customHeight="1">
      <c r="A418" s="270"/>
      <c r="B418" s="270"/>
      <c r="C418" s="113">
        <f ca="1">VLOOKUP($A417,'Orçamento Sintético'!$A:$H,8,0)</f>
        <v>104.04</v>
      </c>
      <c r="D418" s="129">
        <f>ROUND($C418*D417,2)</f>
        <v>104.04</v>
      </c>
      <c r="E418" s="113">
        <f>ROUND($C418*E417,2)</f>
        <v>0</v>
      </c>
      <c r="F418" s="113">
        <f>ROUND($C418*F417,2)</f>
        <v>0</v>
      </c>
      <c r="H418" s="115"/>
    </row>
    <row r="419" spans="1:8" ht="13.9" customHeight="1">
      <c r="A419" s="270" t="s">
        <v>1277</v>
      </c>
      <c r="B419" s="270" t="str">
        <f ca="1">VLOOKUP($A419,'Orçamento Sintético'!$A:$H,4,0)</f>
        <v>CONDULETE DE PVC, TIPO B, PARA ELETRODUTO DE PVC SOLDÁVEL DN 25 MM (3/4</v>
      </c>
      <c r="C419" s="112">
        <f ca="1">ROUND(C420/$F$452,4)</f>
        <v>2.0000000000000001E-4</v>
      </c>
      <c r="D419" s="128">
        <v>1</v>
      </c>
      <c r="E419" s="112">
        <v>0</v>
      </c>
      <c r="F419" s="112">
        <v>0</v>
      </c>
      <c r="H419" s="115"/>
    </row>
    <row r="420" spans="1:8" ht="13.9" customHeight="1">
      <c r="A420" s="270"/>
      <c r="B420" s="270"/>
      <c r="C420" s="113">
        <f ca="1">VLOOKUP($A419,'Orçamento Sintético'!$A:$H,8,0)</f>
        <v>135.69999999999999</v>
      </c>
      <c r="D420" s="129">
        <f>ROUND($C420*D419,2)</f>
        <v>135.69999999999999</v>
      </c>
      <c r="E420" s="113">
        <f>ROUND($C420*E419,2)</f>
        <v>0</v>
      </c>
      <c r="F420" s="113">
        <f>ROUND($C420*F419,2)</f>
        <v>0</v>
      </c>
      <c r="H420" s="115"/>
    </row>
    <row r="421" spans="1:8" ht="13.9" customHeight="1">
      <c r="A421" s="268" t="s">
        <v>1280</v>
      </c>
      <c r="B421" s="268" t="str">
        <f ca="1">VLOOKUP($A421,'Orçamento Sintético'!$A:$H,4,0)</f>
        <v>Caixa de embutir em alvenaria</v>
      </c>
      <c r="C421" s="121">
        <f ca="1">ROUND(C422/$F$452,4)</f>
        <v>2.9999999999999997E-4</v>
      </c>
      <c r="D421" s="121">
        <f>ROUND(D422/$C422,4)</f>
        <v>1</v>
      </c>
      <c r="E421" s="121">
        <f>ROUND(E422/$C422,4)</f>
        <v>0</v>
      </c>
      <c r="F421" s="121">
        <f>ROUND(F422/$C422,4)</f>
        <v>0</v>
      </c>
      <c r="H421" s="115"/>
    </row>
    <row r="422" spans="1:8" ht="13.9" customHeight="1">
      <c r="A422" s="269"/>
      <c r="B422" s="269"/>
      <c r="C422" s="127">
        <f ca="1">VLOOKUP($A421,'Orçamento Sintético'!$A:$H,8,0)</f>
        <v>208.04</v>
      </c>
      <c r="D422" s="127">
        <f>D424</f>
        <v>208.04</v>
      </c>
      <c r="E422" s="127">
        <f>E424</f>
        <v>0</v>
      </c>
      <c r="F422" s="127">
        <f>F424</f>
        <v>0</v>
      </c>
      <c r="H422" s="115"/>
    </row>
    <row r="423" spans="1:8" ht="13.9" customHeight="1">
      <c r="A423" s="270" t="s">
        <v>1282</v>
      </c>
      <c r="B423" s="270" t="str">
        <f ca="1">VLOOKUP($A423,'Orçamento Sintético'!$A:$H,4,0)</f>
        <v>CAIXA RETANGULAR 4" X 2" MÉDIA (1,30 M DO PISO), PVC, INSTALADA EM PAREDE - FORNECIMENTO E INSTALAÇÃO. AF_12/2015</v>
      </c>
      <c r="C423" s="112">
        <f ca="1">ROUND(C424/$F$452,4)</f>
        <v>2.9999999999999997E-4</v>
      </c>
      <c r="D423" s="128">
        <v>1</v>
      </c>
      <c r="E423" s="112">
        <v>0</v>
      </c>
      <c r="F423" s="112">
        <v>0</v>
      </c>
      <c r="H423" s="115"/>
    </row>
    <row r="424" spans="1:8" ht="13.9" customHeight="1">
      <c r="A424" s="270"/>
      <c r="B424" s="270"/>
      <c r="C424" s="113">
        <f ca="1">VLOOKUP($A423,'Orçamento Sintético'!$A:$H,8,0)</f>
        <v>208.04</v>
      </c>
      <c r="D424" s="129">
        <f>ROUND($C424*D423,2)</f>
        <v>208.04</v>
      </c>
      <c r="E424" s="113">
        <f>ROUND($C424*E423,2)</f>
        <v>0</v>
      </c>
      <c r="F424" s="113">
        <f>ROUND($C424*F423,2)</f>
        <v>0</v>
      </c>
      <c r="H424" s="115"/>
    </row>
    <row r="425" spans="1:8" ht="13.9" customHeight="1">
      <c r="A425" s="266" t="s">
        <v>1285</v>
      </c>
      <c r="B425" s="267" t="str">
        <f ca="1">VLOOKUP($A425,'Orçamento Sintético'!$A:$H,4,0)</f>
        <v>INSTALAÇÕES MECÂNICAS</v>
      </c>
      <c r="C425" s="108">
        <f ca="1">ROUND(C426/$F$452,4)</f>
        <v>7.1000000000000004E-3</v>
      </c>
      <c r="D425" s="109">
        <f>ROUND(D426/$C426,4)</f>
        <v>0.39960000000000001</v>
      </c>
      <c r="E425" s="109">
        <f>ROUND(E426/$C426,4)</f>
        <v>0.18010000000000001</v>
      </c>
      <c r="F425" s="109">
        <f>ROUND(F426/$C426,4)</f>
        <v>0.42030000000000001</v>
      </c>
      <c r="H425" s="114"/>
    </row>
    <row r="426" spans="1:8" ht="13.9" customHeight="1">
      <c r="A426" s="266"/>
      <c r="B426" s="267"/>
      <c r="C426" s="110">
        <f ca="1">VLOOKUP($A425,'Orçamento Sintético'!$A:$H,8,0)</f>
        <v>4861.3099999999995</v>
      </c>
      <c r="D426" s="111">
        <f>D428</f>
        <v>1942.54</v>
      </c>
      <c r="E426" s="111">
        <f>E428</f>
        <v>875.63</v>
      </c>
      <c r="F426" s="111">
        <f>F428</f>
        <v>2043.1399999999999</v>
      </c>
      <c r="H426" s="114"/>
    </row>
    <row r="427" spans="1:8" ht="13.9" customHeight="1">
      <c r="A427" s="268" t="s">
        <v>1286</v>
      </c>
      <c r="B427" s="268" t="str">
        <f ca="1">VLOOKUP($A427,'Orçamento Sintético'!$A:$H,4,0)</f>
        <v>AR CONDICIONADO E VENTILAÇÃO</v>
      </c>
      <c r="C427" s="125">
        <f ca="1">ROUND(C428/$F$452,4)</f>
        <v>7.1000000000000004E-3</v>
      </c>
      <c r="D427" s="125">
        <f>ROUND(D428/$C428,4)</f>
        <v>0.39960000000000001</v>
      </c>
      <c r="E427" s="126">
        <f>ROUND(E428/$C428,4)</f>
        <v>0.18010000000000001</v>
      </c>
      <c r="F427" s="126">
        <f>ROUND(F428/$C428,4)</f>
        <v>0.42030000000000001</v>
      </c>
      <c r="H427" s="114"/>
    </row>
    <row r="428" spans="1:8" ht="13.9" customHeight="1">
      <c r="A428" s="269"/>
      <c r="B428" s="269"/>
      <c r="C428" s="127">
        <f ca="1">VLOOKUP($A427,'Orçamento Sintético'!$A:$H,8,0)</f>
        <v>4861.3099999999995</v>
      </c>
      <c r="D428" s="127">
        <f>D430</f>
        <v>1942.54</v>
      </c>
      <c r="E428" s="127">
        <f>E430</f>
        <v>875.63</v>
      </c>
      <c r="F428" s="127">
        <f>F430</f>
        <v>2043.1399999999999</v>
      </c>
      <c r="H428" s="115"/>
    </row>
    <row r="429" spans="1:8" ht="13.9" customHeight="1">
      <c r="A429" s="268" t="s">
        <v>1288</v>
      </c>
      <c r="B429" s="268" t="str">
        <f ca="1">VLOOKUP($A429,'Orçamento Sintético'!$A:$H,4,0)</f>
        <v>Ar condicionado central</v>
      </c>
      <c r="C429" s="121">
        <f ca="1">ROUND(C430/$F$452,4)</f>
        <v>7.1000000000000004E-3</v>
      </c>
      <c r="D429" s="121">
        <f>ROUND(D430/$C430,4)</f>
        <v>0.39960000000000001</v>
      </c>
      <c r="E429" s="121">
        <f>ROUND(E430/$C430,4)</f>
        <v>0.18010000000000001</v>
      </c>
      <c r="F429" s="121">
        <f>ROUND(F430/$C430,4)</f>
        <v>0.42030000000000001</v>
      </c>
      <c r="H429" s="115"/>
    </row>
    <row r="430" spans="1:8" ht="13.9" customHeight="1">
      <c r="A430" s="269"/>
      <c r="B430" s="269"/>
      <c r="C430" s="127">
        <f ca="1">VLOOKUP($A429,'Orçamento Sintético'!$A:$H,8,0)</f>
        <v>4861.3099999999995</v>
      </c>
      <c r="D430" s="127">
        <f>D432</f>
        <v>1942.54</v>
      </c>
      <c r="E430" s="127">
        <f>E432</f>
        <v>875.63</v>
      </c>
      <c r="F430" s="127">
        <f>F432</f>
        <v>2043.1399999999999</v>
      </c>
      <c r="H430" s="114"/>
    </row>
    <row r="431" spans="1:8" ht="13.9" customHeight="1">
      <c r="A431" s="268" t="s">
        <v>1290</v>
      </c>
      <c r="B431" s="268" t="str">
        <f ca="1">VLOOKUP($A431,'Orçamento Sintético'!$A:$H,4,0)</f>
        <v>Rede de dutos e acessórios</v>
      </c>
      <c r="C431" s="121">
        <f ca="1">ROUND(C432/$F$452,4)</f>
        <v>7.1000000000000004E-3</v>
      </c>
      <c r="D431" s="122">
        <f>ROUND(D432/$C432,4)</f>
        <v>0.39960000000000001</v>
      </c>
      <c r="E431" s="122">
        <f>ROUND(E432/$C432,4)</f>
        <v>0.18010000000000001</v>
      </c>
      <c r="F431" s="122">
        <f>ROUND(F432/$C432,4)</f>
        <v>0.42030000000000001</v>
      </c>
      <c r="H431" s="115"/>
    </row>
    <row r="432" spans="1:8" ht="13.9" customHeight="1">
      <c r="A432" s="269"/>
      <c r="B432" s="269"/>
      <c r="C432" s="123">
        <f ca="1">VLOOKUP($A431,'Orçamento Sintético'!$A:$H,8,0)</f>
        <v>4861.3099999999995</v>
      </c>
      <c r="D432" s="124">
        <f>D434+D436+D438+D440+D442+D444+D446</f>
        <v>1942.54</v>
      </c>
      <c r="E432" s="124">
        <f>E434+E436+E438+E440+E442+E444+E446</f>
        <v>875.63</v>
      </c>
      <c r="F432" s="124">
        <f>F434+F436+F438+F440+F442+F444+F446</f>
        <v>2043.1399999999999</v>
      </c>
      <c r="H432" s="115"/>
    </row>
    <row r="433" spans="1:8" ht="16.149999999999999" customHeight="1">
      <c r="A433" s="270" t="s">
        <v>1292</v>
      </c>
      <c r="B433" s="270" t="str">
        <f ca="1">VLOOKUP($A433,'Orçamento Sintético'!$A:$H,4,0)</f>
        <v>Cópia da CPOS (61.10.574) - G1 - Grelha de exaustão, dimensões 225x125mm,  aletas fixas e horizontais, fabricada com perfis de alumínio extrudado, anodizado, na cor natural, incluindo registro de lâminas opostas e dupla deflexão. Modelo de referência: TROX AR/AG</v>
      </c>
      <c r="C433" s="112">
        <f ca="1">ROUND(C434/$F$452,4)</f>
        <v>3.3999999999999998E-3</v>
      </c>
      <c r="D433" s="128">
        <v>0</v>
      </c>
      <c r="E433" s="112">
        <v>0.3</v>
      </c>
      <c r="F433" s="112">
        <v>0.7</v>
      </c>
      <c r="H433" s="115"/>
    </row>
    <row r="434" spans="1:8" ht="16.149999999999999" customHeight="1">
      <c r="A434" s="270"/>
      <c r="B434" s="270"/>
      <c r="C434" s="113">
        <f ca="1">VLOOKUP($A433,'Orçamento Sintético'!$A:$H,8,0)</f>
        <v>2332.2199999999998</v>
      </c>
      <c r="D434" s="129">
        <f>ROUND($C434*D433,2)</f>
        <v>0</v>
      </c>
      <c r="E434" s="113">
        <f>ROUND($C434*E433,2)</f>
        <v>699.67</v>
      </c>
      <c r="F434" s="113">
        <f>ROUND($C434*F433,2)</f>
        <v>1632.55</v>
      </c>
      <c r="H434" s="115"/>
    </row>
    <row r="435" spans="1:8" ht="16.149999999999999" customHeight="1">
      <c r="A435" s="270" t="s">
        <v>1295</v>
      </c>
      <c r="B435" s="270" t="str">
        <f ca="1">VLOOKUP($A435,'Orçamento Sintético'!$A:$H,4,0)</f>
        <v>Cópia da CPOS (61.10.574) - G2 - Grelha de exaustão, dimensões 225x225mm,  aletas fixas e horizontais, fabricada com perfis de alumínio extrudado, anodizado, na cor natural, incluindo registro de lâminas opostas e dupla deflexão. Modelo de referência: TROX AR/AG</v>
      </c>
      <c r="C435" s="112">
        <f ca="1">ROUND(C436/$F$452,4)</f>
        <v>5.9999999999999995E-4</v>
      </c>
      <c r="D435" s="128">
        <v>0</v>
      </c>
      <c r="E435" s="112">
        <v>0.3</v>
      </c>
      <c r="F435" s="112">
        <v>0.7</v>
      </c>
      <c r="H435" s="115"/>
    </row>
    <row r="436" spans="1:8" ht="16.149999999999999" customHeight="1">
      <c r="A436" s="270"/>
      <c r="B436" s="270"/>
      <c r="C436" s="113">
        <f ca="1">VLOOKUP($A435,'Orçamento Sintético'!$A:$H,8,0)</f>
        <v>428.54</v>
      </c>
      <c r="D436" s="129">
        <f>ROUND($C436*D435,2)</f>
        <v>0</v>
      </c>
      <c r="E436" s="113">
        <f>ROUND($C436*E435,2)</f>
        <v>128.56</v>
      </c>
      <c r="F436" s="113">
        <f>ROUND($C436*F435,2)</f>
        <v>299.98</v>
      </c>
      <c r="H436" s="115"/>
    </row>
    <row r="437" spans="1:8" ht="16.149999999999999" customHeight="1">
      <c r="A437" s="270" t="s">
        <v>1298</v>
      </c>
      <c r="B437" s="270" t="str">
        <f ca="1">VLOOKUP($A437,'Orçamento Sintético'!$A:$H,4,0)</f>
        <v>Cópia da SBC (073893) - G3 - Grelha de exaustão de plástico para duto flexível diâmetro 100mm, com lâminas inclinadas. Modelo de referência: Soler&amp;Palau OTAM GR-100 ou similar equivalente.</v>
      </c>
      <c r="C437" s="112">
        <f ca="1">ROUND(C438/$F$452,4)</f>
        <v>2.0000000000000001E-4</v>
      </c>
      <c r="D437" s="128">
        <v>0</v>
      </c>
      <c r="E437" s="112">
        <v>0.3</v>
      </c>
      <c r="F437" s="112">
        <v>0.7</v>
      </c>
      <c r="H437" s="115"/>
    </row>
    <row r="438" spans="1:8" ht="16.149999999999999" customHeight="1">
      <c r="A438" s="270"/>
      <c r="B438" s="270"/>
      <c r="C438" s="113">
        <f ca="1">VLOOKUP($A437,'Orçamento Sintético'!$A:$H,8,0)</f>
        <v>158.01</v>
      </c>
      <c r="D438" s="129">
        <f>ROUND($C438*D437,2)</f>
        <v>0</v>
      </c>
      <c r="E438" s="113">
        <f>ROUND($C438*E437,2)</f>
        <v>47.4</v>
      </c>
      <c r="F438" s="113">
        <f>ROUND($C438*F437,2)</f>
        <v>110.61</v>
      </c>
      <c r="H438" s="115"/>
    </row>
    <row r="439" spans="1:8" ht="31.9" customHeight="1">
      <c r="A439" s="270" t="s">
        <v>1301</v>
      </c>
      <c r="B439" s="270" t="str">
        <f ca="1">VLOOKUP($A439,'Orçamento Sintético'!$A:$H,4,0)</f>
        <v>Ventilador helicocentrífugo com isolamento fono-absorvente, construído em material plástico, desmontável, motor regulável 60 Hz, 220V, potência 37W, rotação 2540rpm, vazão em descarga livre 265m³/h, nível de pressão sonora 27 dB(A), diâmetro do duto 100mm, peso 5,4kg, incluindo comporta anti-retorno, acoplamento para duto retangular, damper regulador de vazão, flanges e juntas de borrachas (admissão e saída) e suporte para instalação no entreforro. Modelo de referência: Soler&amp;Palau OTAM TD-250/100 Silent + MCA+MAR</v>
      </c>
      <c r="C439" s="112">
        <f ca="1">ROUND(C440/$F$452,4)</f>
        <v>6.9999999999999999E-4</v>
      </c>
      <c r="D439" s="128">
        <v>1</v>
      </c>
      <c r="E439" s="112">
        <v>0</v>
      </c>
      <c r="F439" s="112">
        <v>0</v>
      </c>
      <c r="H439" s="115"/>
    </row>
    <row r="440" spans="1:8" ht="31.9" customHeight="1">
      <c r="A440" s="270"/>
      <c r="B440" s="270"/>
      <c r="C440" s="113">
        <f ca="1">VLOOKUP($A439,'Orçamento Sintético'!$A:$H,8,0)</f>
        <v>495.77</v>
      </c>
      <c r="D440" s="129">
        <f>ROUND($C440*D439,2)</f>
        <v>495.77</v>
      </c>
      <c r="E440" s="113">
        <f>ROUND($C440*E439,2)</f>
        <v>0</v>
      </c>
      <c r="F440" s="113">
        <f>ROUND($C440*F439,2)</f>
        <v>0</v>
      </c>
      <c r="H440" s="115"/>
    </row>
    <row r="441" spans="1:8" ht="16.149999999999999" customHeight="1">
      <c r="A441" s="270" t="s">
        <v>1304</v>
      </c>
      <c r="B441" s="270" t="str">
        <f ca="1">VLOOKUP($A441,'Orçamento Sintético'!$A:$H,4,0)</f>
        <v>Cópia da SBC (070473) - Duto flexível #100 para ventilação ou exaustão, fabricado em alumínio e poliéster com espiral de arame de aço bronzeado, anticorrosivo e indeformável.  Modelo de referência: Multivac Aludec 60 CO2</v>
      </c>
      <c r="C441" s="112">
        <f ca="1">ROUND(C442/$F$452,4)</f>
        <v>1E-4</v>
      </c>
      <c r="D441" s="128">
        <v>1</v>
      </c>
      <c r="E441" s="112">
        <v>0</v>
      </c>
      <c r="F441" s="112">
        <v>0</v>
      </c>
      <c r="H441" s="115"/>
    </row>
    <row r="442" spans="1:8" ht="16.149999999999999" customHeight="1">
      <c r="A442" s="270"/>
      <c r="B442" s="270"/>
      <c r="C442" s="113">
        <f ca="1">VLOOKUP($A441,'Orçamento Sintético'!$A:$H,8,0)</f>
        <v>67.28</v>
      </c>
      <c r="D442" s="129">
        <f>ROUND($C442*D441,2)</f>
        <v>67.28</v>
      </c>
      <c r="E442" s="113">
        <f>ROUND($C442*E441,2)</f>
        <v>0</v>
      </c>
      <c r="F442" s="113">
        <f>ROUND($C442*F441,2)</f>
        <v>0</v>
      </c>
      <c r="H442" s="115"/>
    </row>
    <row r="443" spans="1:8" ht="16.149999999999999" customHeight="1">
      <c r="A443" s="270" t="s">
        <v>1307</v>
      </c>
      <c r="B443" s="270" t="str">
        <f ca="1">VLOOKUP($A443,'Orçamento Sintético'!$A:$H,4,0)</f>
        <v>Cópia da SBC (070473) - Duto flexível #250 para ventilação ou exaustão, fabricado em alumínio e poliéster com espiral de arame de aço bronzeado, anticorrosivo e indeformável.  Modelo de referência: Multivac Aludec 60 CO2</v>
      </c>
      <c r="C443" s="112">
        <f ca="1">ROUND(C444/$F$452,4)</f>
        <v>1E-4</v>
      </c>
      <c r="D443" s="128">
        <v>1</v>
      </c>
      <c r="E443" s="112">
        <v>0</v>
      </c>
      <c r="F443" s="112">
        <v>0</v>
      </c>
      <c r="H443" s="115"/>
    </row>
    <row r="444" spans="1:8" ht="16.149999999999999" customHeight="1">
      <c r="A444" s="270"/>
      <c r="B444" s="270"/>
      <c r="C444" s="113">
        <f ca="1">VLOOKUP($A443,'Orçamento Sintético'!$A:$H,8,0)</f>
        <v>84.92</v>
      </c>
      <c r="D444" s="129">
        <f>ROUND($C444*D443,2)</f>
        <v>84.92</v>
      </c>
      <c r="E444" s="113">
        <f>ROUND($C444*E443,2)</f>
        <v>0</v>
      </c>
      <c r="F444" s="113">
        <f>ROUND($C444*F443,2)</f>
        <v>0</v>
      </c>
      <c r="H444" s="115"/>
    </row>
    <row r="445" spans="1:8" ht="49.9" customHeight="1">
      <c r="A445" s="270" t="s">
        <v>1310</v>
      </c>
      <c r="B445" s="270" t="str">
        <f ca="1">VLOOKUP($A445,'Orçamento Sintético'!$A:$H,4,0)</f>
        <v>Dutos de ar condicionado (ar exterior, retorno e exaustão) em espuma rígida de poliuretano com revestimento em alumínio nas superfícies internas e externas, nas dimensões internas indicadas em projeto, painéis com densidade de 42kg/m³, espessura 20mm, construído conforme orientação do fabricante, incluindo visitas pré-fabricadas (portas de inspeção) a cada 7 metros de trecho reto ou após curvas, perfis de união, baioneta, canto de reforço, canto de acabamento, perfis, barras de reforço, colarinhos, cola adesiva, massa de vedação, etc., com utilização das ferramentas bancada, facas especiais, punhos, marcadores de fita, caneta de nylon, aplicador de fita, alicate de bico, esquadro, estilete, martela de borracha, esquadros, vincadeira, compasso, cortador de colarinho, régua, etc. Modelo de referência:  Multivac MPU ou similar equivalente.</v>
      </c>
      <c r="C445" s="112">
        <f ca="1">ROUND(C446/$F$452,4)</f>
        <v>1.9E-3</v>
      </c>
      <c r="D445" s="128">
        <v>1</v>
      </c>
      <c r="E445" s="112">
        <v>0</v>
      </c>
      <c r="F445" s="112">
        <v>0</v>
      </c>
      <c r="H445" s="115"/>
    </row>
    <row r="446" spans="1:8" ht="49.9" customHeight="1">
      <c r="A446" s="270"/>
      <c r="B446" s="270"/>
      <c r="C446" s="113">
        <f ca="1">VLOOKUP($A445,'Orçamento Sintético'!$A:$H,8,0)</f>
        <v>1294.57</v>
      </c>
      <c r="D446" s="129">
        <f>ROUND($C446*D445,2)</f>
        <v>1294.57</v>
      </c>
      <c r="E446" s="113">
        <f>ROUND($C446*E445,2)</f>
        <v>0</v>
      </c>
      <c r="F446" s="113">
        <f>ROUND($C446*F445,2)</f>
        <v>0</v>
      </c>
      <c r="H446" s="114"/>
    </row>
    <row r="447" spans="1:8" ht="13.9" customHeight="1">
      <c r="A447" s="274" t="s">
        <v>704</v>
      </c>
      <c r="B447" s="274"/>
      <c r="C447" s="2"/>
      <c r="D447" s="49">
        <f>ROUND(D448/$F$452,4)</f>
        <v>0.33029999999999998</v>
      </c>
      <c r="E447" s="49">
        <f>ROUND(E448/$F$452,4)</f>
        <v>0.34339999999999998</v>
      </c>
      <c r="F447" s="49">
        <f>ROUND(F448/$F$452,4)</f>
        <v>0.32640000000000002</v>
      </c>
      <c r="H447" s="115"/>
    </row>
    <row r="448" spans="1:8" ht="13.9" customHeight="1">
      <c r="A448" s="275" t="s">
        <v>705</v>
      </c>
      <c r="B448" s="275"/>
      <c r="C448" s="2"/>
      <c r="D448" s="50">
        <f>D10+D16+D76+D86+D292+D316+D372+D426</f>
        <v>226587.62</v>
      </c>
      <c r="E448" s="50">
        <f>E10+E16+E76+E86+E292+E316+E372+E426</f>
        <v>235567.47999999998</v>
      </c>
      <c r="F448" s="50">
        <f>F10+F16+F76+F86+F292+F316+F372+F426</f>
        <v>223922.87</v>
      </c>
      <c r="H448" s="115"/>
    </row>
    <row r="449" spans="1:8" ht="13.9" customHeight="1">
      <c r="A449" s="276" t="s">
        <v>635</v>
      </c>
      <c r="B449" s="276"/>
      <c r="C449" s="2"/>
      <c r="D449" s="51">
        <f ca="1">TRUNC(D448*'Composição de BDI'!$D$23,2)</f>
        <v>50121.18</v>
      </c>
      <c r="E449" s="51">
        <f ca="1">TRUNC(E448*'Composição de BDI'!$D$23,2)</f>
        <v>52107.519999999997</v>
      </c>
      <c r="F449" s="51">
        <f ca="1">ROUND(F448*'Composição de BDI'!$D$23,2)</f>
        <v>49531.74</v>
      </c>
      <c r="H449" s="115"/>
    </row>
    <row r="450" spans="1:8" ht="13.9" customHeight="1">
      <c r="A450" s="273" t="s">
        <v>706</v>
      </c>
      <c r="B450" s="273"/>
      <c r="C450" s="106"/>
      <c r="D450" s="52">
        <f>TRUNC(SUM(D448:D449),2)</f>
        <v>276708.8</v>
      </c>
      <c r="E450" s="52">
        <f>TRUNC(SUM(E448:E449),2)</f>
        <v>287675</v>
      </c>
      <c r="F450" s="52">
        <f>TRUNC(SUM(F448:F449),2)</f>
        <v>273454.61</v>
      </c>
      <c r="H450" s="115"/>
    </row>
    <row r="451" spans="1:8" ht="13.9" customHeight="1">
      <c r="A451" s="274" t="s">
        <v>707</v>
      </c>
      <c r="B451" s="274"/>
      <c r="C451" s="2"/>
      <c r="D451" s="49">
        <f>D447</f>
        <v>0.33029999999999998</v>
      </c>
      <c r="E451" s="49">
        <f>D451+E447</f>
        <v>0.67369999999999997</v>
      </c>
      <c r="F451" s="49">
        <f>E451+F447</f>
        <v>1.0001</v>
      </c>
      <c r="G451" s="23"/>
      <c r="H451" s="115"/>
    </row>
    <row r="452" spans="1:8" ht="13.9" customHeight="1">
      <c r="A452" s="276" t="s">
        <v>708</v>
      </c>
      <c r="B452" s="276"/>
      <c r="C452" s="2"/>
      <c r="D452" s="50">
        <f>D448</f>
        <v>226587.62</v>
      </c>
      <c r="E452" s="50">
        <f>D452+E448</f>
        <v>462155.1</v>
      </c>
      <c r="F452" s="50">
        <f>E452+F448</f>
        <v>686077.97</v>
      </c>
      <c r="H452" s="114"/>
    </row>
    <row r="453" spans="1:8" ht="13.9" customHeight="1">
      <c r="A453" s="273" t="s">
        <v>709</v>
      </c>
      <c r="B453" s="273"/>
      <c r="C453" s="106"/>
      <c r="D453" s="52">
        <f>D450</f>
        <v>276708.8</v>
      </c>
      <c r="E453" s="52">
        <f>D453+E450</f>
        <v>564383.80000000005</v>
      </c>
      <c r="F453" s="52">
        <f>E453+F450</f>
        <v>837838.41</v>
      </c>
      <c r="H453" s="115"/>
    </row>
    <row r="454" spans="1:8" ht="13.9" customHeight="1">
      <c r="H454" s="115"/>
    </row>
    <row r="455" spans="1:8" ht="13.9" customHeight="1">
      <c r="H455" s="115"/>
    </row>
    <row r="456" spans="1:8" ht="13.9" customHeight="1">
      <c r="H456" s="114"/>
    </row>
    <row r="457" spans="1:8" ht="13.9" customHeight="1">
      <c r="H457" s="114"/>
    </row>
    <row r="458" spans="1:8" ht="13.9" customHeight="1">
      <c r="H458" s="115"/>
    </row>
    <row r="459" spans="1:8" ht="13.9" customHeight="1">
      <c r="H459" s="115"/>
    </row>
    <row r="460" spans="1:8" ht="13.9" customHeight="1">
      <c r="H460" s="115"/>
    </row>
    <row r="461" spans="1:8" ht="13.9" customHeight="1">
      <c r="H461" s="115"/>
    </row>
    <row r="462" spans="1:8" ht="13.9" customHeight="1">
      <c r="H462" s="114"/>
    </row>
    <row r="463" spans="1:8" ht="13.9" customHeight="1">
      <c r="H463" s="115"/>
    </row>
  </sheetData>
  <sheetCalcPr fullCalcOnLoad="1"/>
  <mergeCells count="447">
    <mergeCell ref="A305:A306"/>
    <mergeCell ref="A307:A308"/>
    <mergeCell ref="B413:B414"/>
    <mergeCell ref="B415:B416"/>
    <mergeCell ref="A303:A304"/>
    <mergeCell ref="B303:B304"/>
    <mergeCell ref="A313:A314"/>
    <mergeCell ref="B313:B314"/>
    <mergeCell ref="B305:B306"/>
    <mergeCell ref="B307:B308"/>
    <mergeCell ref="B309:B310"/>
    <mergeCell ref="B311:B312"/>
    <mergeCell ref="B393:B394"/>
    <mergeCell ref="B395:B396"/>
    <mergeCell ref="B397:B398"/>
    <mergeCell ref="B399:B400"/>
    <mergeCell ref="B403:B404"/>
    <mergeCell ref="B405:B406"/>
    <mergeCell ref="A415:A416"/>
    <mergeCell ref="A417:A418"/>
    <mergeCell ref="A419:A420"/>
    <mergeCell ref="A423:A424"/>
    <mergeCell ref="A421:A422"/>
    <mergeCell ref="B423:B424"/>
    <mergeCell ref="B421:B422"/>
    <mergeCell ref="B381:B382"/>
    <mergeCell ref="B389:B390"/>
    <mergeCell ref="B401:B402"/>
    <mergeCell ref="B411:B412"/>
    <mergeCell ref="B409:B410"/>
    <mergeCell ref="B383:B384"/>
    <mergeCell ref="B385:B386"/>
    <mergeCell ref="B387:B388"/>
    <mergeCell ref="B391:B392"/>
    <mergeCell ref="B407:B408"/>
    <mergeCell ref="B435:B436"/>
    <mergeCell ref="B437:B438"/>
    <mergeCell ref="B439:B440"/>
    <mergeCell ref="B441:B442"/>
    <mergeCell ref="B443:B444"/>
    <mergeCell ref="B445:B446"/>
    <mergeCell ref="B417:B418"/>
    <mergeCell ref="B419:B420"/>
    <mergeCell ref="A381:A382"/>
    <mergeCell ref="A389:A390"/>
    <mergeCell ref="A401:A402"/>
    <mergeCell ref="A409:A410"/>
    <mergeCell ref="A411:A412"/>
    <mergeCell ref="A397:A398"/>
    <mergeCell ref="A399:A400"/>
    <mergeCell ref="A403:A404"/>
    <mergeCell ref="A405:A406"/>
    <mergeCell ref="A407:A408"/>
    <mergeCell ref="A413:A414"/>
    <mergeCell ref="A383:A384"/>
    <mergeCell ref="A385:A386"/>
    <mergeCell ref="A387:A388"/>
    <mergeCell ref="A391:A392"/>
    <mergeCell ref="A393:A394"/>
    <mergeCell ref="A395:A396"/>
    <mergeCell ref="B373:B374"/>
    <mergeCell ref="A375:A376"/>
    <mergeCell ref="B375:B376"/>
    <mergeCell ref="A377:A378"/>
    <mergeCell ref="A363:A364"/>
    <mergeCell ref="A365:A366"/>
    <mergeCell ref="A373:A374"/>
    <mergeCell ref="A367:A368"/>
    <mergeCell ref="A369:A370"/>
    <mergeCell ref="A379:A380"/>
    <mergeCell ref="B377:B378"/>
    <mergeCell ref="B379:B380"/>
    <mergeCell ref="B359:B360"/>
    <mergeCell ref="B363:B364"/>
    <mergeCell ref="B365:B366"/>
    <mergeCell ref="B367:B368"/>
    <mergeCell ref="B369:B370"/>
    <mergeCell ref="A371:A372"/>
    <mergeCell ref="B371:B372"/>
    <mergeCell ref="A361:A362"/>
    <mergeCell ref="B345:B346"/>
    <mergeCell ref="B361:B362"/>
    <mergeCell ref="A347:A348"/>
    <mergeCell ref="A349:A350"/>
    <mergeCell ref="A351:A352"/>
    <mergeCell ref="A353:A354"/>
    <mergeCell ref="A357:A358"/>
    <mergeCell ref="B355:B356"/>
    <mergeCell ref="A355:A356"/>
    <mergeCell ref="A359:A360"/>
    <mergeCell ref="B327:B328"/>
    <mergeCell ref="B331:B332"/>
    <mergeCell ref="B333:B334"/>
    <mergeCell ref="B335:B336"/>
    <mergeCell ref="B337:B338"/>
    <mergeCell ref="B339:B340"/>
    <mergeCell ref="B341:B342"/>
    <mergeCell ref="B343:B344"/>
    <mergeCell ref="B347:B348"/>
    <mergeCell ref="B329:B330"/>
    <mergeCell ref="A327:A328"/>
    <mergeCell ref="A331:A332"/>
    <mergeCell ref="A333:A334"/>
    <mergeCell ref="A335:A336"/>
    <mergeCell ref="B357:B358"/>
    <mergeCell ref="B349:B350"/>
    <mergeCell ref="B351:B352"/>
    <mergeCell ref="B353:B354"/>
    <mergeCell ref="A345:A346"/>
    <mergeCell ref="A273:A274"/>
    <mergeCell ref="A279:A280"/>
    <mergeCell ref="A341:A342"/>
    <mergeCell ref="A343:A344"/>
    <mergeCell ref="A309:A310"/>
    <mergeCell ref="A311:A312"/>
    <mergeCell ref="A315:A316"/>
    <mergeCell ref="A321:A322"/>
    <mergeCell ref="A337:A338"/>
    <mergeCell ref="A339:A340"/>
    <mergeCell ref="B285:B286"/>
    <mergeCell ref="B287:B288"/>
    <mergeCell ref="B289:B290"/>
    <mergeCell ref="A275:A276"/>
    <mergeCell ref="A277:A278"/>
    <mergeCell ref="A281:A282"/>
    <mergeCell ref="A283:A284"/>
    <mergeCell ref="A285:A286"/>
    <mergeCell ref="A287:A288"/>
    <mergeCell ref="A289:A290"/>
    <mergeCell ref="B261:B262"/>
    <mergeCell ref="B263:B264"/>
    <mergeCell ref="B265:B266"/>
    <mergeCell ref="B267:B268"/>
    <mergeCell ref="B281:B282"/>
    <mergeCell ref="B283:B284"/>
    <mergeCell ref="B275:B276"/>
    <mergeCell ref="B277:B278"/>
    <mergeCell ref="B273:B274"/>
    <mergeCell ref="B279:B280"/>
    <mergeCell ref="B249:B250"/>
    <mergeCell ref="B251:B252"/>
    <mergeCell ref="B253:B254"/>
    <mergeCell ref="B255:B256"/>
    <mergeCell ref="B257:B258"/>
    <mergeCell ref="B259:B260"/>
    <mergeCell ref="A263:A264"/>
    <mergeCell ref="A265:A266"/>
    <mergeCell ref="A267:A268"/>
    <mergeCell ref="A269:A270"/>
    <mergeCell ref="B269:B270"/>
    <mergeCell ref="B271:B272"/>
    <mergeCell ref="A271:A272"/>
    <mergeCell ref="B239:B240"/>
    <mergeCell ref="B241:B242"/>
    <mergeCell ref="B243:B244"/>
    <mergeCell ref="B245:B246"/>
    <mergeCell ref="B247:B248"/>
    <mergeCell ref="A251:A252"/>
    <mergeCell ref="A253:A254"/>
    <mergeCell ref="A255:A256"/>
    <mergeCell ref="A257:A258"/>
    <mergeCell ref="A259:A260"/>
    <mergeCell ref="A261:A262"/>
    <mergeCell ref="A239:A240"/>
    <mergeCell ref="A241:A242"/>
    <mergeCell ref="A243:A244"/>
    <mergeCell ref="A245:A246"/>
    <mergeCell ref="A247:A248"/>
    <mergeCell ref="A249:A250"/>
    <mergeCell ref="B223:B224"/>
    <mergeCell ref="A233:A234"/>
    <mergeCell ref="A235:A236"/>
    <mergeCell ref="B225:B226"/>
    <mergeCell ref="B227:B228"/>
    <mergeCell ref="B229:B230"/>
    <mergeCell ref="B231:B232"/>
    <mergeCell ref="B233:B234"/>
    <mergeCell ref="B235:B236"/>
    <mergeCell ref="A225:A226"/>
    <mergeCell ref="A167:A168"/>
    <mergeCell ref="A169:A170"/>
    <mergeCell ref="A237:A238"/>
    <mergeCell ref="B237:B238"/>
    <mergeCell ref="A227:A228"/>
    <mergeCell ref="A229:A230"/>
    <mergeCell ref="A231:A232"/>
    <mergeCell ref="A221:A222"/>
    <mergeCell ref="B221:B222"/>
    <mergeCell ref="A223:A224"/>
    <mergeCell ref="A215:A216"/>
    <mergeCell ref="B215:B216"/>
    <mergeCell ref="A217:A218"/>
    <mergeCell ref="B217:B218"/>
    <mergeCell ref="A219:A220"/>
    <mergeCell ref="B219:B220"/>
    <mergeCell ref="A209:A210"/>
    <mergeCell ref="B209:B210"/>
    <mergeCell ref="A211:A212"/>
    <mergeCell ref="B211:B212"/>
    <mergeCell ref="A213:A214"/>
    <mergeCell ref="B213:B214"/>
    <mergeCell ref="A207:A208"/>
    <mergeCell ref="B161:B162"/>
    <mergeCell ref="B163:B164"/>
    <mergeCell ref="B165:B166"/>
    <mergeCell ref="B167:B168"/>
    <mergeCell ref="A203:A204"/>
    <mergeCell ref="B203:B204"/>
    <mergeCell ref="A205:A206"/>
    <mergeCell ref="B205:B206"/>
    <mergeCell ref="A201:A202"/>
    <mergeCell ref="A99:A100"/>
    <mergeCell ref="B99:B100"/>
    <mergeCell ref="A117:A118"/>
    <mergeCell ref="B117:B118"/>
    <mergeCell ref="A113:A114"/>
    <mergeCell ref="B113:B114"/>
    <mergeCell ref="A115:A116"/>
    <mergeCell ref="B115:B116"/>
    <mergeCell ref="A101:A102"/>
    <mergeCell ref="B101:B102"/>
    <mergeCell ref="A131:A132"/>
    <mergeCell ref="B131:B132"/>
    <mergeCell ref="A133:A134"/>
    <mergeCell ref="B133:B134"/>
    <mergeCell ref="A153:A154"/>
    <mergeCell ref="B153:B154"/>
    <mergeCell ref="A149:A150"/>
    <mergeCell ref="B149:B150"/>
    <mergeCell ref="A151:A152"/>
    <mergeCell ref="B151:B152"/>
    <mergeCell ref="A451:B451"/>
    <mergeCell ref="A452:B452"/>
    <mergeCell ref="A135:A136"/>
    <mergeCell ref="B135:B136"/>
    <mergeCell ref="A125:A126"/>
    <mergeCell ref="B125:B126"/>
    <mergeCell ref="A127:A128"/>
    <mergeCell ref="B127:B128"/>
    <mergeCell ref="A129:A130"/>
    <mergeCell ref="B129:B130"/>
    <mergeCell ref="A431:A432"/>
    <mergeCell ref="B431:B432"/>
    <mergeCell ref="A447:B447"/>
    <mergeCell ref="A448:B448"/>
    <mergeCell ref="A449:B449"/>
    <mergeCell ref="A450:B450"/>
    <mergeCell ref="A445:A446"/>
    <mergeCell ref="A441:A442"/>
    <mergeCell ref="A443:A444"/>
    <mergeCell ref="B433:B434"/>
    <mergeCell ref="A433:A434"/>
    <mergeCell ref="A435:A436"/>
    <mergeCell ref="A437:A438"/>
    <mergeCell ref="A439:A440"/>
    <mergeCell ref="A453:B453"/>
    <mergeCell ref="A25:A26"/>
    <mergeCell ref="B25:B26"/>
    <mergeCell ref="A73:A74"/>
    <mergeCell ref="B73:B74"/>
    <mergeCell ref="A91:A92"/>
    <mergeCell ref="B299:B300"/>
    <mergeCell ref="A429:A430"/>
    <mergeCell ref="B429:B430"/>
    <mergeCell ref="A325:A326"/>
    <mergeCell ref="B325:B326"/>
    <mergeCell ref="A425:A426"/>
    <mergeCell ref="B425:B426"/>
    <mergeCell ref="A427:A428"/>
    <mergeCell ref="B427:B428"/>
    <mergeCell ref="A329:A330"/>
    <mergeCell ref="B301:B302"/>
    <mergeCell ref="A291:A292"/>
    <mergeCell ref="B291:B292"/>
    <mergeCell ref="A293:A294"/>
    <mergeCell ref="B293:B294"/>
    <mergeCell ref="A295:A296"/>
    <mergeCell ref="B295:B296"/>
    <mergeCell ref="A297:A298"/>
    <mergeCell ref="B297:B298"/>
    <mergeCell ref="A299:A300"/>
    <mergeCell ref="B321:B322"/>
    <mergeCell ref="A323:A324"/>
    <mergeCell ref="B323:B324"/>
    <mergeCell ref="B207:B208"/>
    <mergeCell ref="B315:B316"/>
    <mergeCell ref="A317:A318"/>
    <mergeCell ref="B317:B318"/>
    <mergeCell ref="A319:A320"/>
    <mergeCell ref="B319:B320"/>
    <mergeCell ref="A301:A302"/>
    <mergeCell ref="A191:A192"/>
    <mergeCell ref="B191:B192"/>
    <mergeCell ref="B201:B202"/>
    <mergeCell ref="A199:A200"/>
    <mergeCell ref="B199:B200"/>
    <mergeCell ref="A195:A196"/>
    <mergeCell ref="B195:B196"/>
    <mergeCell ref="A197:A198"/>
    <mergeCell ref="B197:B198"/>
    <mergeCell ref="A183:A184"/>
    <mergeCell ref="B183:B184"/>
    <mergeCell ref="A185:A186"/>
    <mergeCell ref="B185:B186"/>
    <mergeCell ref="A193:A194"/>
    <mergeCell ref="B193:B194"/>
    <mergeCell ref="A187:A188"/>
    <mergeCell ref="B187:B188"/>
    <mergeCell ref="A189:A190"/>
    <mergeCell ref="B189:B190"/>
    <mergeCell ref="A181:A182"/>
    <mergeCell ref="B181:B182"/>
    <mergeCell ref="A177:A178"/>
    <mergeCell ref="B177:B178"/>
    <mergeCell ref="A175:A176"/>
    <mergeCell ref="B175:B176"/>
    <mergeCell ref="A179:A180"/>
    <mergeCell ref="B179:B180"/>
    <mergeCell ref="A157:A158"/>
    <mergeCell ref="B157:B158"/>
    <mergeCell ref="A171:A172"/>
    <mergeCell ref="B171:B172"/>
    <mergeCell ref="A173:A174"/>
    <mergeCell ref="B173:B174"/>
    <mergeCell ref="B169:B170"/>
    <mergeCell ref="A161:A162"/>
    <mergeCell ref="A163:A164"/>
    <mergeCell ref="A165:A166"/>
    <mergeCell ref="A137:A138"/>
    <mergeCell ref="B137:B138"/>
    <mergeCell ref="A139:A140"/>
    <mergeCell ref="B139:B140"/>
    <mergeCell ref="A155:A156"/>
    <mergeCell ref="B155:B156"/>
    <mergeCell ref="A141:A142"/>
    <mergeCell ref="B141:B142"/>
    <mergeCell ref="A159:A160"/>
    <mergeCell ref="B159:B160"/>
    <mergeCell ref="A147:A148"/>
    <mergeCell ref="B147:B148"/>
    <mergeCell ref="A143:A144"/>
    <mergeCell ref="B143:B144"/>
    <mergeCell ref="A145:A146"/>
    <mergeCell ref="B145:B146"/>
    <mergeCell ref="A111:A112"/>
    <mergeCell ref="B111:B112"/>
    <mergeCell ref="A121:A122"/>
    <mergeCell ref="B121:B122"/>
    <mergeCell ref="A123:A124"/>
    <mergeCell ref="B123:B124"/>
    <mergeCell ref="A103:A104"/>
    <mergeCell ref="B103:B104"/>
    <mergeCell ref="A105:A106"/>
    <mergeCell ref="B105:B106"/>
    <mergeCell ref="A119:A120"/>
    <mergeCell ref="B119:B120"/>
    <mergeCell ref="A107:A108"/>
    <mergeCell ref="B107:B108"/>
    <mergeCell ref="A109:A110"/>
    <mergeCell ref="B109:B110"/>
    <mergeCell ref="A97:A98"/>
    <mergeCell ref="B97:B98"/>
    <mergeCell ref="A93:A94"/>
    <mergeCell ref="B91:B92"/>
    <mergeCell ref="B93:B94"/>
    <mergeCell ref="A89:A90"/>
    <mergeCell ref="B89:B90"/>
    <mergeCell ref="A95:A96"/>
    <mergeCell ref="B95:B96"/>
    <mergeCell ref="A81:A82"/>
    <mergeCell ref="B81:B82"/>
    <mergeCell ref="A83:A84"/>
    <mergeCell ref="B83:B84"/>
    <mergeCell ref="A85:A86"/>
    <mergeCell ref="B85:B86"/>
    <mergeCell ref="A69:A70"/>
    <mergeCell ref="B69:B70"/>
    <mergeCell ref="A71:A72"/>
    <mergeCell ref="B71:B72"/>
    <mergeCell ref="A87:A88"/>
    <mergeCell ref="B87:B88"/>
    <mergeCell ref="A77:A78"/>
    <mergeCell ref="B77:B78"/>
    <mergeCell ref="A79:A80"/>
    <mergeCell ref="B79:B80"/>
    <mergeCell ref="A59:A60"/>
    <mergeCell ref="B59:B60"/>
    <mergeCell ref="A75:A76"/>
    <mergeCell ref="B75:B76"/>
    <mergeCell ref="A63:A64"/>
    <mergeCell ref="B63:B64"/>
    <mergeCell ref="A65:A66"/>
    <mergeCell ref="B65:B66"/>
    <mergeCell ref="A67:A68"/>
    <mergeCell ref="B67:B68"/>
    <mergeCell ref="A49:A50"/>
    <mergeCell ref="B49:B50"/>
    <mergeCell ref="A61:A62"/>
    <mergeCell ref="B61:B62"/>
    <mergeCell ref="A53:A54"/>
    <mergeCell ref="B53:B54"/>
    <mergeCell ref="A55:A56"/>
    <mergeCell ref="B55:B56"/>
    <mergeCell ref="A57:A58"/>
    <mergeCell ref="B57:B58"/>
    <mergeCell ref="A51:A52"/>
    <mergeCell ref="B51:B52"/>
    <mergeCell ref="A41:A42"/>
    <mergeCell ref="B41:B42"/>
    <mergeCell ref="A43:A44"/>
    <mergeCell ref="B43:B44"/>
    <mergeCell ref="A45:A46"/>
    <mergeCell ref="B45:B46"/>
    <mergeCell ref="A47:A48"/>
    <mergeCell ref="B47:B48"/>
    <mergeCell ref="A33:A34"/>
    <mergeCell ref="B33:B34"/>
    <mergeCell ref="A37:A38"/>
    <mergeCell ref="B37:B38"/>
    <mergeCell ref="A39:A40"/>
    <mergeCell ref="B39:B40"/>
    <mergeCell ref="A35:A36"/>
    <mergeCell ref="B35:B36"/>
    <mergeCell ref="A23:A24"/>
    <mergeCell ref="B23:B24"/>
    <mergeCell ref="A27:A28"/>
    <mergeCell ref="B27:B28"/>
    <mergeCell ref="A29:A30"/>
    <mergeCell ref="B29:B30"/>
    <mergeCell ref="A31:A32"/>
    <mergeCell ref="B31:B32"/>
    <mergeCell ref="A15:A16"/>
    <mergeCell ref="B15:B16"/>
    <mergeCell ref="A17:A18"/>
    <mergeCell ref="B17:B18"/>
    <mergeCell ref="A19:A20"/>
    <mergeCell ref="B19:B20"/>
    <mergeCell ref="D1:F4"/>
    <mergeCell ref="A7:F7"/>
    <mergeCell ref="A9:A10"/>
    <mergeCell ref="B9:B10"/>
    <mergeCell ref="A21:A22"/>
    <mergeCell ref="B21:B22"/>
    <mergeCell ref="A11:A12"/>
    <mergeCell ref="B11:B12"/>
    <mergeCell ref="A13:A14"/>
    <mergeCell ref="B13:B14"/>
  </mergeCells>
  <phoneticPr fontId="11" type="noConversion"/>
  <conditionalFormatting sqref="D76:E76">
    <cfRule type="cellIs" dxfId="802" priority="2841" operator="equal">
      <formula>0</formula>
    </cfRule>
  </conditionalFormatting>
  <conditionalFormatting sqref="D75:E75">
    <cfRule type="cellIs" dxfId="801" priority="2843" operator="equal">
      <formula>0</formula>
    </cfRule>
  </conditionalFormatting>
  <conditionalFormatting sqref="F76">
    <cfRule type="cellIs" dxfId="800" priority="2846" operator="equal">
      <formula>0</formula>
    </cfRule>
  </conditionalFormatting>
  <conditionalFormatting sqref="F75">
    <cfRule type="cellIs" dxfId="799" priority="2848" operator="equal">
      <formula>0</formula>
    </cfRule>
  </conditionalFormatting>
  <conditionalFormatting sqref="D16:F16">
    <cfRule type="cellIs" dxfId="798" priority="2002" operator="equal">
      <formula>0</formula>
    </cfRule>
  </conditionalFormatting>
  <conditionalFormatting sqref="D15:E15">
    <cfRule type="cellIs" dxfId="797" priority="2004" operator="equal">
      <formula>0</formula>
    </cfRule>
  </conditionalFormatting>
  <conditionalFormatting sqref="F15">
    <cfRule type="cellIs" dxfId="796" priority="2006" operator="equal">
      <formula>0</formula>
    </cfRule>
  </conditionalFormatting>
  <conditionalFormatting sqref="D10:E10">
    <cfRule type="cellIs" dxfId="795" priority="1994" operator="equal">
      <formula>0</formula>
    </cfRule>
  </conditionalFormatting>
  <conditionalFormatting sqref="D9:E9">
    <cfRule type="cellIs" dxfId="794" priority="1996" operator="equal">
      <formula>0</formula>
    </cfRule>
  </conditionalFormatting>
  <conditionalFormatting sqref="F10">
    <cfRule type="cellIs" dxfId="793" priority="1998" operator="equal">
      <formula>0</formula>
    </cfRule>
  </conditionalFormatting>
  <conditionalFormatting sqref="F9">
    <cfRule type="cellIs" dxfId="792" priority="2000" operator="equal">
      <formula>0</formula>
    </cfRule>
  </conditionalFormatting>
  <conditionalFormatting sqref="D292:E292">
    <cfRule type="cellIs" dxfId="791" priority="1988" operator="equal">
      <formula>0</formula>
    </cfRule>
  </conditionalFormatting>
  <conditionalFormatting sqref="D291:E291">
    <cfRule type="cellIs" dxfId="790" priority="1990" operator="equal">
      <formula>0</formula>
    </cfRule>
  </conditionalFormatting>
  <conditionalFormatting sqref="F292">
    <cfRule type="cellIs" dxfId="789" priority="1991" operator="equal">
      <formula>0</formula>
    </cfRule>
  </conditionalFormatting>
  <conditionalFormatting sqref="F291">
    <cfRule type="cellIs" dxfId="788" priority="1992" operator="equal">
      <formula>0</formula>
    </cfRule>
  </conditionalFormatting>
  <conditionalFormatting sqref="D316:F316">
    <cfRule type="cellIs" dxfId="787" priority="1980" operator="equal">
      <formula>0</formula>
    </cfRule>
  </conditionalFormatting>
  <conditionalFormatting sqref="D315:F315">
    <cfRule type="cellIs" dxfId="786" priority="1982" operator="equal">
      <formula>0</formula>
    </cfRule>
  </conditionalFormatting>
  <conditionalFormatting sqref="D426:E426">
    <cfRule type="cellIs" dxfId="785" priority="1972" operator="equal">
      <formula>0</formula>
    </cfRule>
  </conditionalFormatting>
  <conditionalFormatting sqref="D425:E425">
    <cfRule type="cellIs" dxfId="784" priority="1974" operator="equal">
      <formula>0</formula>
    </cfRule>
  </conditionalFormatting>
  <conditionalFormatting sqref="F426">
    <cfRule type="cellIs" dxfId="783" priority="1976" operator="equal">
      <formula>0</formula>
    </cfRule>
  </conditionalFormatting>
  <conditionalFormatting sqref="F425">
    <cfRule type="cellIs" dxfId="782" priority="1978" operator="equal">
      <formula>0</formula>
    </cfRule>
  </conditionalFormatting>
  <conditionalFormatting sqref="E166:F166">
    <cfRule type="cellIs" dxfId="781" priority="489" operator="equal">
      <formula>0</formula>
    </cfRule>
  </conditionalFormatting>
  <conditionalFormatting sqref="E168:F168">
    <cfRule type="cellIs" dxfId="780" priority="485" operator="equal">
      <formula>0</formula>
    </cfRule>
  </conditionalFormatting>
  <conditionalFormatting sqref="D372:F372">
    <cfRule type="cellIs" dxfId="779" priority="1160" operator="equal">
      <formula>0</formula>
    </cfRule>
  </conditionalFormatting>
  <conditionalFormatting sqref="D371:E371">
    <cfRule type="cellIs" dxfId="778" priority="1162" operator="equal">
      <formula>0</formula>
    </cfRule>
  </conditionalFormatting>
  <conditionalFormatting sqref="F371">
    <cfRule type="cellIs" dxfId="777" priority="1166" operator="equal">
      <formula>0</formula>
    </cfRule>
  </conditionalFormatting>
  <conditionalFormatting sqref="E14:F14">
    <cfRule type="cellIs" dxfId="776" priority="830" operator="equal">
      <formula>0</formula>
    </cfRule>
  </conditionalFormatting>
  <conditionalFormatting sqref="D86:F86">
    <cfRule type="cellIs" dxfId="775" priority="846" operator="equal">
      <formula>0</formula>
    </cfRule>
  </conditionalFormatting>
  <conditionalFormatting sqref="D85:E85">
    <cfRule type="cellIs" dxfId="774" priority="847" operator="equal">
      <formula>0</formula>
    </cfRule>
  </conditionalFormatting>
  <conditionalFormatting sqref="F85">
    <cfRule type="cellIs" dxfId="773" priority="849" operator="equal">
      <formula>0</formula>
    </cfRule>
  </conditionalFormatting>
  <conditionalFormatting sqref="C12">
    <cfRule type="cellIs" dxfId="772" priority="845" operator="equal">
      <formula>0</formula>
    </cfRule>
  </conditionalFormatting>
  <conditionalFormatting sqref="D12">
    <cfRule type="cellIs" dxfId="771" priority="844" operator="equal">
      <formula>0</formula>
    </cfRule>
  </conditionalFormatting>
  <conditionalFormatting sqref="D11">
    <cfRule type="cellIs" dxfId="770" priority="843" operator="equal">
      <formula>0</formula>
    </cfRule>
  </conditionalFormatting>
  <conditionalFormatting sqref="E12:F12">
    <cfRule type="cellIs" dxfId="769" priority="842" operator="equal">
      <formula>0</formula>
    </cfRule>
  </conditionalFormatting>
  <conditionalFormatting sqref="E11:F11">
    <cfRule type="cellIs" dxfId="768" priority="841" operator="equal">
      <formula>0</formula>
    </cfRule>
  </conditionalFormatting>
  <conditionalFormatting sqref="D19:F19">
    <cfRule type="cellIs" dxfId="767" priority="840" operator="equal">
      <formula>0</formula>
    </cfRule>
  </conditionalFormatting>
  <conditionalFormatting sqref="D20:F20">
    <cfRule type="cellIs" dxfId="766" priority="839" operator="equal">
      <formula>0</formula>
    </cfRule>
  </conditionalFormatting>
  <conditionalFormatting sqref="D22:F22">
    <cfRule type="cellIs" dxfId="765" priority="837" operator="equal">
      <formula>0</formula>
    </cfRule>
  </conditionalFormatting>
  <conditionalFormatting sqref="D21:F21">
    <cfRule type="cellIs" dxfId="764" priority="838" operator="equal">
      <formula>0</formula>
    </cfRule>
  </conditionalFormatting>
  <conditionalFormatting sqref="C18">
    <cfRule type="cellIs" dxfId="763" priority="836" operator="equal">
      <formula>0</formula>
    </cfRule>
  </conditionalFormatting>
  <conditionalFormatting sqref="D18">
    <cfRule type="cellIs" dxfId="762" priority="835" operator="equal">
      <formula>0</formula>
    </cfRule>
  </conditionalFormatting>
  <conditionalFormatting sqref="D17">
    <cfRule type="cellIs" dxfId="761" priority="834" operator="equal">
      <formula>0</formula>
    </cfRule>
  </conditionalFormatting>
  <conditionalFormatting sqref="E18:F18">
    <cfRule type="cellIs" dxfId="760" priority="833" operator="equal">
      <formula>0</formula>
    </cfRule>
  </conditionalFormatting>
  <conditionalFormatting sqref="E17:F17">
    <cfRule type="cellIs" dxfId="759" priority="832" operator="equal">
      <formula>0</formula>
    </cfRule>
  </conditionalFormatting>
  <conditionalFormatting sqref="F13">
    <cfRule type="cellIs" dxfId="758" priority="831" operator="equal">
      <formula>0</formula>
    </cfRule>
  </conditionalFormatting>
  <conditionalFormatting sqref="E13">
    <cfRule type="cellIs" dxfId="757" priority="829" operator="equal">
      <formula>0</formula>
    </cfRule>
  </conditionalFormatting>
  <conditionalFormatting sqref="D13:D14">
    <cfRule type="cellIs" dxfId="756" priority="828" operator="equal">
      <formula>0</formula>
    </cfRule>
  </conditionalFormatting>
  <conditionalFormatting sqref="D27:F27">
    <cfRule type="cellIs" dxfId="755" priority="827" operator="equal">
      <formula>0</formula>
    </cfRule>
  </conditionalFormatting>
  <conditionalFormatting sqref="D28:F28">
    <cfRule type="cellIs" dxfId="754" priority="826" operator="equal">
      <formula>0</formula>
    </cfRule>
  </conditionalFormatting>
  <conditionalFormatting sqref="D43:F43">
    <cfRule type="cellIs" dxfId="753" priority="825" operator="equal">
      <formula>0</formula>
    </cfRule>
  </conditionalFormatting>
  <conditionalFormatting sqref="D44:F44">
    <cfRule type="cellIs" dxfId="752" priority="824" operator="equal">
      <formula>0</formula>
    </cfRule>
  </conditionalFormatting>
  <conditionalFormatting sqref="D53:F53">
    <cfRule type="cellIs" dxfId="751" priority="823" operator="equal">
      <formula>0</formula>
    </cfRule>
  </conditionalFormatting>
  <conditionalFormatting sqref="D54:F54">
    <cfRule type="cellIs" dxfId="750" priority="822" operator="equal">
      <formula>0</formula>
    </cfRule>
  </conditionalFormatting>
  <conditionalFormatting sqref="D79:F79">
    <cfRule type="cellIs" dxfId="749" priority="821" operator="equal">
      <formula>0</formula>
    </cfRule>
  </conditionalFormatting>
  <conditionalFormatting sqref="D80:F80">
    <cfRule type="cellIs" dxfId="748" priority="820" operator="equal">
      <formula>0</formula>
    </cfRule>
  </conditionalFormatting>
  <conditionalFormatting sqref="D89:F89">
    <cfRule type="cellIs" dxfId="747" priority="819" operator="equal">
      <formula>0</formula>
    </cfRule>
  </conditionalFormatting>
  <conditionalFormatting sqref="D90:F90">
    <cfRule type="cellIs" dxfId="746" priority="818" operator="equal">
      <formula>0</formula>
    </cfRule>
  </conditionalFormatting>
  <conditionalFormatting sqref="D109:F109">
    <cfRule type="cellIs" dxfId="745" priority="815" operator="equal">
      <formula>0</formula>
    </cfRule>
  </conditionalFormatting>
  <conditionalFormatting sqref="D110:F110">
    <cfRule type="cellIs" dxfId="744" priority="814" operator="equal">
      <formula>0</formula>
    </cfRule>
  </conditionalFormatting>
  <conditionalFormatting sqref="D121:F121">
    <cfRule type="cellIs" dxfId="743" priority="813" operator="equal">
      <formula>0</formula>
    </cfRule>
  </conditionalFormatting>
  <conditionalFormatting sqref="D122:F122">
    <cfRule type="cellIs" dxfId="742" priority="812" operator="equal">
      <formula>0</formula>
    </cfRule>
  </conditionalFormatting>
  <conditionalFormatting sqref="D127:F127">
    <cfRule type="cellIs" dxfId="741" priority="811" operator="equal">
      <formula>0</formula>
    </cfRule>
  </conditionalFormatting>
  <conditionalFormatting sqref="D128:F128">
    <cfRule type="cellIs" dxfId="740" priority="810" operator="equal">
      <formula>0</formula>
    </cfRule>
  </conditionalFormatting>
  <conditionalFormatting sqref="D171:F171">
    <cfRule type="cellIs" dxfId="739" priority="807" operator="equal">
      <formula>0</formula>
    </cfRule>
  </conditionalFormatting>
  <conditionalFormatting sqref="D172:F172">
    <cfRule type="cellIs" dxfId="738" priority="806" operator="equal">
      <formula>0</formula>
    </cfRule>
  </conditionalFormatting>
  <conditionalFormatting sqref="D179:F179">
    <cfRule type="cellIs" dxfId="737" priority="805" operator="equal">
      <formula>0</formula>
    </cfRule>
  </conditionalFormatting>
  <conditionalFormatting sqref="D180:F180">
    <cfRule type="cellIs" dxfId="736" priority="804" operator="equal">
      <formula>0</formula>
    </cfRule>
  </conditionalFormatting>
  <conditionalFormatting sqref="D185:F185">
    <cfRule type="cellIs" dxfId="735" priority="803" operator="equal">
      <formula>0</formula>
    </cfRule>
  </conditionalFormatting>
  <conditionalFormatting sqref="D186:F186">
    <cfRule type="cellIs" dxfId="734" priority="802" operator="equal">
      <formula>0</formula>
    </cfRule>
  </conditionalFormatting>
  <conditionalFormatting sqref="D390:F390">
    <cfRule type="cellIs" dxfId="733" priority="9" operator="equal">
      <formula>0</formula>
    </cfRule>
  </conditionalFormatting>
  <conditionalFormatting sqref="D207:F207">
    <cfRule type="cellIs" dxfId="732" priority="801" operator="equal">
      <formula>0</formula>
    </cfRule>
  </conditionalFormatting>
  <conditionalFormatting sqref="D208:F208">
    <cfRule type="cellIs" dxfId="731" priority="800" operator="equal">
      <formula>0</formula>
    </cfRule>
  </conditionalFormatting>
  <conditionalFormatting sqref="D215:F215">
    <cfRule type="cellIs" dxfId="730" priority="799" operator="equal">
      <formula>0</formula>
    </cfRule>
  </conditionalFormatting>
  <conditionalFormatting sqref="D216:F216">
    <cfRule type="cellIs" dxfId="729" priority="798" operator="equal">
      <formula>0</formula>
    </cfRule>
  </conditionalFormatting>
  <conditionalFormatting sqref="D223:F223">
    <cfRule type="cellIs" dxfId="728" priority="797" operator="equal">
      <formula>0</formula>
    </cfRule>
  </conditionalFormatting>
  <conditionalFormatting sqref="D224:F224">
    <cfRule type="cellIs" dxfId="727" priority="796" operator="equal">
      <formula>0</formula>
    </cfRule>
  </conditionalFormatting>
  <conditionalFormatting sqref="D237:F237">
    <cfRule type="cellIs" dxfId="726" priority="795" operator="equal">
      <formula>0</formula>
    </cfRule>
  </conditionalFormatting>
  <conditionalFormatting sqref="D238:F238">
    <cfRule type="cellIs" dxfId="725" priority="794" operator="equal">
      <formula>0</formula>
    </cfRule>
  </conditionalFormatting>
  <conditionalFormatting sqref="D273:F273">
    <cfRule type="cellIs" dxfId="724" priority="793" operator="equal">
      <formula>0</formula>
    </cfRule>
  </conditionalFormatting>
  <conditionalFormatting sqref="D274:F274">
    <cfRule type="cellIs" dxfId="723" priority="792" operator="equal">
      <formula>0</formula>
    </cfRule>
  </conditionalFormatting>
  <conditionalFormatting sqref="D279:F279">
    <cfRule type="cellIs" dxfId="722" priority="791" operator="equal">
      <formula>0</formula>
    </cfRule>
  </conditionalFormatting>
  <conditionalFormatting sqref="D280:F280">
    <cfRule type="cellIs" dxfId="721" priority="790" operator="equal">
      <formula>0</formula>
    </cfRule>
  </conditionalFormatting>
  <conditionalFormatting sqref="D329:F329">
    <cfRule type="cellIs" dxfId="720" priority="789" operator="equal">
      <formula>0</formula>
    </cfRule>
  </conditionalFormatting>
  <conditionalFormatting sqref="D376:F376">
    <cfRule type="cellIs" dxfId="719" priority="778" operator="equal">
      <formula>0</formula>
    </cfRule>
  </conditionalFormatting>
  <conditionalFormatting sqref="D381:F381">
    <cfRule type="cellIs" dxfId="718" priority="777" operator="equal">
      <formula>0</formula>
    </cfRule>
  </conditionalFormatting>
  <conditionalFormatting sqref="D375:F375">
    <cfRule type="cellIs" dxfId="717" priority="779" operator="equal">
      <formula>0</formula>
    </cfRule>
  </conditionalFormatting>
  <conditionalFormatting sqref="D389:F389">
    <cfRule type="cellIs" dxfId="716" priority="775" operator="equal">
      <formula>0</formula>
    </cfRule>
  </conditionalFormatting>
  <conditionalFormatting sqref="D401:F401">
    <cfRule type="cellIs" dxfId="715" priority="773" operator="equal">
      <formula>0</formula>
    </cfRule>
  </conditionalFormatting>
  <conditionalFormatting sqref="D402:F402">
    <cfRule type="cellIs" dxfId="714" priority="772" operator="equal">
      <formula>0</formula>
    </cfRule>
  </conditionalFormatting>
  <conditionalFormatting sqref="D411:F411">
    <cfRule type="cellIs" dxfId="713" priority="771" operator="equal">
      <formula>0</formula>
    </cfRule>
  </conditionalFormatting>
  <conditionalFormatting sqref="D412:F412">
    <cfRule type="cellIs" dxfId="712" priority="770" operator="equal">
      <formula>0</formula>
    </cfRule>
  </conditionalFormatting>
  <conditionalFormatting sqref="D421:F421">
    <cfRule type="cellIs" dxfId="711" priority="769" operator="equal">
      <formula>0</formula>
    </cfRule>
  </conditionalFormatting>
  <conditionalFormatting sqref="D422:F422">
    <cfRule type="cellIs" dxfId="710" priority="768" operator="equal">
      <formula>0</formula>
    </cfRule>
  </conditionalFormatting>
  <conditionalFormatting sqref="D429:F429">
    <cfRule type="cellIs" dxfId="709" priority="767" operator="equal">
      <formula>0</formula>
    </cfRule>
  </conditionalFormatting>
  <conditionalFormatting sqref="D430:F430">
    <cfRule type="cellIs" dxfId="708" priority="766" operator="equal">
      <formula>0</formula>
    </cfRule>
  </conditionalFormatting>
  <conditionalFormatting sqref="C42">
    <cfRule type="cellIs" dxfId="707" priority="765" operator="equal">
      <formula>0</formula>
    </cfRule>
  </conditionalFormatting>
  <conditionalFormatting sqref="D42:F42">
    <cfRule type="cellIs" dxfId="706" priority="764" operator="equal">
      <formula>0</formula>
    </cfRule>
  </conditionalFormatting>
  <conditionalFormatting sqref="D41">
    <cfRule type="cellIs" dxfId="705" priority="763" operator="equal">
      <formula>0</formula>
    </cfRule>
  </conditionalFormatting>
  <conditionalFormatting sqref="E119:F119">
    <cfRule type="cellIs" dxfId="704" priority="741" operator="equal">
      <formula>0</formula>
    </cfRule>
  </conditionalFormatting>
  <conditionalFormatting sqref="E41:F41">
    <cfRule type="cellIs" dxfId="703" priority="761" operator="equal">
      <formula>0</formula>
    </cfRule>
  </conditionalFormatting>
  <conditionalFormatting sqref="C78">
    <cfRule type="cellIs" dxfId="702" priority="760" operator="equal">
      <formula>0</formula>
    </cfRule>
  </conditionalFormatting>
  <conditionalFormatting sqref="D78">
    <cfRule type="cellIs" dxfId="701" priority="759" operator="equal">
      <formula>0</formula>
    </cfRule>
  </conditionalFormatting>
  <conditionalFormatting sqref="D77">
    <cfRule type="cellIs" dxfId="700" priority="758" operator="equal">
      <formula>0</formula>
    </cfRule>
  </conditionalFormatting>
  <conditionalFormatting sqref="E78:F78">
    <cfRule type="cellIs" dxfId="699" priority="757" operator="equal">
      <formula>0</formula>
    </cfRule>
  </conditionalFormatting>
  <conditionalFormatting sqref="E77:F77">
    <cfRule type="cellIs" dxfId="698" priority="756" operator="equal">
      <formula>0</formula>
    </cfRule>
  </conditionalFormatting>
  <conditionalFormatting sqref="C88">
    <cfRule type="cellIs" dxfId="697" priority="755" operator="equal">
      <formula>0</formula>
    </cfRule>
  </conditionalFormatting>
  <conditionalFormatting sqref="D88">
    <cfRule type="cellIs" dxfId="696" priority="754" operator="equal">
      <formula>0</formula>
    </cfRule>
  </conditionalFormatting>
  <conditionalFormatting sqref="D87">
    <cfRule type="cellIs" dxfId="695" priority="753" operator="equal">
      <formula>0</formula>
    </cfRule>
  </conditionalFormatting>
  <conditionalFormatting sqref="E88:F88">
    <cfRule type="cellIs" dxfId="694" priority="752" operator="equal">
      <formula>0</formula>
    </cfRule>
  </conditionalFormatting>
  <conditionalFormatting sqref="E87:F87">
    <cfRule type="cellIs" dxfId="693" priority="751" operator="equal">
      <formula>0</formula>
    </cfRule>
  </conditionalFormatting>
  <conditionalFormatting sqref="C108">
    <cfRule type="cellIs" dxfId="692" priority="750" operator="equal">
      <formula>0</formula>
    </cfRule>
  </conditionalFormatting>
  <conditionalFormatting sqref="D108">
    <cfRule type="cellIs" dxfId="691" priority="749" operator="equal">
      <formula>0</formula>
    </cfRule>
  </conditionalFormatting>
  <conditionalFormatting sqref="D107">
    <cfRule type="cellIs" dxfId="690" priority="748" operator="equal">
      <formula>0</formula>
    </cfRule>
  </conditionalFormatting>
  <conditionalFormatting sqref="E108:F108">
    <cfRule type="cellIs" dxfId="689" priority="747" operator="equal">
      <formula>0</formula>
    </cfRule>
  </conditionalFormatting>
  <conditionalFormatting sqref="E107:F107">
    <cfRule type="cellIs" dxfId="688" priority="746" operator="equal">
      <formula>0</formula>
    </cfRule>
  </conditionalFormatting>
  <conditionalFormatting sqref="C120">
    <cfRule type="cellIs" dxfId="687" priority="745" operator="equal">
      <formula>0</formula>
    </cfRule>
  </conditionalFormatting>
  <conditionalFormatting sqref="D120">
    <cfRule type="cellIs" dxfId="686" priority="744" operator="equal">
      <formula>0</formula>
    </cfRule>
  </conditionalFormatting>
  <conditionalFormatting sqref="D119">
    <cfRule type="cellIs" dxfId="685" priority="743" operator="equal">
      <formula>0</formula>
    </cfRule>
  </conditionalFormatting>
  <conditionalFormatting sqref="E120:F120">
    <cfRule type="cellIs" dxfId="684" priority="742" operator="equal">
      <formula>0</formula>
    </cfRule>
  </conditionalFormatting>
  <conditionalFormatting sqref="C126">
    <cfRule type="cellIs" dxfId="683" priority="740" operator="equal">
      <formula>0</formula>
    </cfRule>
  </conditionalFormatting>
  <conditionalFormatting sqref="D126:F126">
    <cfRule type="cellIs" dxfId="682" priority="739" operator="equal">
      <formula>0</formula>
    </cfRule>
  </conditionalFormatting>
  <conditionalFormatting sqref="D125">
    <cfRule type="cellIs" dxfId="681" priority="738" operator="equal">
      <formula>0</formula>
    </cfRule>
  </conditionalFormatting>
  <conditionalFormatting sqref="E221:F221">
    <cfRule type="cellIs" dxfId="680" priority="716" operator="equal">
      <formula>0</formula>
    </cfRule>
  </conditionalFormatting>
  <conditionalFormatting sqref="E125:F125">
    <cfRule type="cellIs" dxfId="679" priority="736" operator="equal">
      <formula>0</formula>
    </cfRule>
  </conditionalFormatting>
  <conditionalFormatting sqref="C196">
    <cfRule type="cellIs" dxfId="678" priority="735" operator="equal">
      <formula>0</formula>
    </cfRule>
  </conditionalFormatting>
  <conditionalFormatting sqref="D196:F196">
    <cfRule type="cellIs" dxfId="677" priority="734" operator="equal">
      <formula>0</formula>
    </cfRule>
  </conditionalFormatting>
  <conditionalFormatting sqref="D195">
    <cfRule type="cellIs" dxfId="676" priority="733" operator="equal">
      <formula>0</formula>
    </cfRule>
  </conditionalFormatting>
  <conditionalFormatting sqref="D205">
    <cfRule type="cellIs" dxfId="675" priority="723" operator="equal">
      <formula>0</formula>
    </cfRule>
  </conditionalFormatting>
  <conditionalFormatting sqref="E195:F195">
    <cfRule type="cellIs" dxfId="674" priority="731" operator="equal">
      <formula>0</formula>
    </cfRule>
  </conditionalFormatting>
  <conditionalFormatting sqref="C200">
    <cfRule type="cellIs" dxfId="673" priority="730" operator="equal">
      <formula>0</formula>
    </cfRule>
  </conditionalFormatting>
  <conditionalFormatting sqref="D200:F200">
    <cfRule type="cellIs" dxfId="672" priority="729" operator="equal">
      <formula>0</formula>
    </cfRule>
  </conditionalFormatting>
  <conditionalFormatting sqref="D199">
    <cfRule type="cellIs" dxfId="671" priority="728" operator="equal">
      <formula>0</formula>
    </cfRule>
  </conditionalFormatting>
  <conditionalFormatting sqref="D221">
    <cfRule type="cellIs" dxfId="670" priority="718" operator="equal">
      <formula>0</formula>
    </cfRule>
  </conditionalFormatting>
  <conditionalFormatting sqref="E199:F199">
    <cfRule type="cellIs" dxfId="669" priority="726" operator="equal">
      <formula>0</formula>
    </cfRule>
  </conditionalFormatting>
  <conditionalFormatting sqref="C206">
    <cfRule type="cellIs" dxfId="668" priority="725" operator="equal">
      <formula>0</formula>
    </cfRule>
  </conditionalFormatting>
  <conditionalFormatting sqref="D206:F206">
    <cfRule type="cellIs" dxfId="667" priority="724" operator="equal">
      <formula>0</formula>
    </cfRule>
  </conditionalFormatting>
  <conditionalFormatting sqref="D293">
    <cfRule type="cellIs" dxfId="666" priority="713" operator="equal">
      <formula>0</formula>
    </cfRule>
  </conditionalFormatting>
  <conditionalFormatting sqref="E205:F205">
    <cfRule type="cellIs" dxfId="665" priority="721" operator="equal">
      <formula>0</formula>
    </cfRule>
  </conditionalFormatting>
  <conditionalFormatting sqref="C222">
    <cfRule type="cellIs" dxfId="664" priority="720" operator="equal">
      <formula>0</formula>
    </cfRule>
  </conditionalFormatting>
  <conditionalFormatting sqref="D222:F222">
    <cfRule type="cellIs" dxfId="663" priority="719" operator="equal">
      <formula>0</formula>
    </cfRule>
  </conditionalFormatting>
  <conditionalFormatting sqref="D317">
    <cfRule type="cellIs" dxfId="662" priority="708" operator="equal">
      <formula>0</formula>
    </cfRule>
  </conditionalFormatting>
  <conditionalFormatting sqref="C294">
    <cfRule type="cellIs" dxfId="661" priority="715" operator="equal">
      <formula>0</formula>
    </cfRule>
  </conditionalFormatting>
  <conditionalFormatting sqref="D294:F294">
    <cfRule type="cellIs" dxfId="660" priority="714" operator="equal">
      <formula>0</formula>
    </cfRule>
  </conditionalFormatting>
  <conditionalFormatting sqref="D345">
    <cfRule type="cellIs" dxfId="659" priority="703" operator="equal">
      <formula>0</formula>
    </cfRule>
  </conditionalFormatting>
  <conditionalFormatting sqref="E293:F293">
    <cfRule type="cellIs" dxfId="658" priority="711" operator="equal">
      <formula>0</formula>
    </cfRule>
  </conditionalFormatting>
  <conditionalFormatting sqref="C318">
    <cfRule type="cellIs" dxfId="657" priority="710" operator="equal">
      <formula>0</formula>
    </cfRule>
  </conditionalFormatting>
  <conditionalFormatting sqref="D318:F318">
    <cfRule type="cellIs" dxfId="656" priority="709" operator="equal">
      <formula>0</formula>
    </cfRule>
  </conditionalFormatting>
  <conditionalFormatting sqref="D361">
    <cfRule type="cellIs" dxfId="655" priority="698" operator="equal">
      <formula>0</formula>
    </cfRule>
  </conditionalFormatting>
  <conditionalFormatting sqref="E317:F317">
    <cfRule type="cellIs" dxfId="654" priority="706" operator="equal">
      <formula>0</formula>
    </cfRule>
  </conditionalFormatting>
  <conditionalFormatting sqref="C346">
    <cfRule type="cellIs" dxfId="653" priority="705" operator="equal">
      <formula>0</formula>
    </cfRule>
  </conditionalFormatting>
  <conditionalFormatting sqref="D346:F346">
    <cfRule type="cellIs" dxfId="652" priority="704" operator="equal">
      <formula>0</formula>
    </cfRule>
  </conditionalFormatting>
  <conditionalFormatting sqref="E361:F361">
    <cfRule type="cellIs" dxfId="651" priority="696" operator="equal">
      <formula>0</formula>
    </cfRule>
  </conditionalFormatting>
  <conditionalFormatting sqref="E345:F345">
    <cfRule type="cellIs" dxfId="650" priority="701" operator="equal">
      <formula>0</formula>
    </cfRule>
  </conditionalFormatting>
  <conditionalFormatting sqref="C362">
    <cfRule type="cellIs" dxfId="649" priority="700" operator="equal">
      <formula>0</formula>
    </cfRule>
  </conditionalFormatting>
  <conditionalFormatting sqref="D362:F362">
    <cfRule type="cellIs" dxfId="648" priority="699" operator="equal">
      <formula>0</formula>
    </cfRule>
  </conditionalFormatting>
  <conditionalFormatting sqref="C374">
    <cfRule type="cellIs" dxfId="647" priority="695" operator="equal">
      <formula>0</formula>
    </cfRule>
  </conditionalFormatting>
  <conditionalFormatting sqref="D374:F374">
    <cfRule type="cellIs" dxfId="646" priority="694" operator="equal">
      <formula>0</formula>
    </cfRule>
  </conditionalFormatting>
  <conditionalFormatting sqref="D373">
    <cfRule type="cellIs" dxfId="645" priority="693" operator="equal">
      <formula>0</formula>
    </cfRule>
  </conditionalFormatting>
  <conditionalFormatting sqref="E373:F373">
    <cfRule type="cellIs" dxfId="644" priority="691" operator="equal">
      <formula>0</formula>
    </cfRule>
  </conditionalFormatting>
  <conditionalFormatting sqref="C410">
    <cfRule type="cellIs" dxfId="643" priority="690" operator="equal">
      <formula>0</formula>
    </cfRule>
  </conditionalFormatting>
  <conditionalFormatting sqref="D410">
    <cfRule type="cellIs" dxfId="642" priority="689" operator="equal">
      <formula>0</formula>
    </cfRule>
  </conditionalFormatting>
  <conditionalFormatting sqref="D409">
    <cfRule type="cellIs" dxfId="641" priority="688" operator="equal">
      <formula>0</formula>
    </cfRule>
  </conditionalFormatting>
  <conditionalFormatting sqref="E410:F410">
    <cfRule type="cellIs" dxfId="640" priority="687" operator="equal">
      <formula>0</formula>
    </cfRule>
  </conditionalFormatting>
  <conditionalFormatting sqref="E409:F409">
    <cfRule type="cellIs" dxfId="639" priority="686" operator="equal">
      <formula>0</formula>
    </cfRule>
  </conditionalFormatting>
  <conditionalFormatting sqref="C428">
    <cfRule type="cellIs" dxfId="638" priority="685" operator="equal">
      <formula>0</formula>
    </cfRule>
  </conditionalFormatting>
  <conditionalFormatting sqref="D428">
    <cfRule type="cellIs" dxfId="637" priority="684" operator="equal">
      <formula>0</formula>
    </cfRule>
  </conditionalFormatting>
  <conditionalFormatting sqref="D427">
    <cfRule type="cellIs" dxfId="636" priority="683" operator="equal">
      <formula>0</formula>
    </cfRule>
  </conditionalFormatting>
  <conditionalFormatting sqref="E428:F428">
    <cfRule type="cellIs" dxfId="635" priority="682" operator="equal">
      <formula>0</formula>
    </cfRule>
  </conditionalFormatting>
  <conditionalFormatting sqref="E427:F427">
    <cfRule type="cellIs" dxfId="634" priority="681" operator="equal">
      <formula>0</formula>
    </cfRule>
  </conditionalFormatting>
  <conditionalFormatting sqref="E24:F24">
    <cfRule type="cellIs" dxfId="633" priority="679" operator="equal">
      <formula>0</formula>
    </cfRule>
  </conditionalFormatting>
  <conditionalFormatting sqref="F23">
    <cfRule type="cellIs" dxfId="632" priority="680" operator="equal">
      <formula>0</formula>
    </cfRule>
  </conditionalFormatting>
  <conditionalFormatting sqref="E23">
    <cfRule type="cellIs" dxfId="631" priority="678" operator="equal">
      <formula>0</formula>
    </cfRule>
  </conditionalFormatting>
  <conditionalFormatting sqref="D23:D24">
    <cfRule type="cellIs" dxfId="630" priority="677" operator="equal">
      <formula>0</formula>
    </cfRule>
  </conditionalFormatting>
  <conditionalFormatting sqref="E26:F26">
    <cfRule type="cellIs" dxfId="629" priority="675" operator="equal">
      <formula>0</formula>
    </cfRule>
  </conditionalFormatting>
  <conditionalFormatting sqref="F25">
    <cfRule type="cellIs" dxfId="628" priority="676" operator="equal">
      <formula>0</formula>
    </cfRule>
  </conditionalFormatting>
  <conditionalFormatting sqref="E25">
    <cfRule type="cellIs" dxfId="627" priority="674" operator="equal">
      <formula>0</formula>
    </cfRule>
  </conditionalFormatting>
  <conditionalFormatting sqref="D25:D26">
    <cfRule type="cellIs" dxfId="626" priority="673" operator="equal">
      <formula>0</formula>
    </cfRule>
  </conditionalFormatting>
  <conditionalFormatting sqref="E30:F30">
    <cfRule type="cellIs" dxfId="625" priority="671" operator="equal">
      <formula>0</formula>
    </cfRule>
  </conditionalFormatting>
  <conditionalFormatting sqref="F29">
    <cfRule type="cellIs" dxfId="624" priority="672" operator="equal">
      <formula>0</formula>
    </cfRule>
  </conditionalFormatting>
  <conditionalFormatting sqref="E29">
    <cfRule type="cellIs" dxfId="623" priority="670" operator="equal">
      <formula>0</formula>
    </cfRule>
  </conditionalFormatting>
  <conditionalFormatting sqref="D29:D30">
    <cfRule type="cellIs" dxfId="622" priority="669" operator="equal">
      <formula>0</formula>
    </cfRule>
  </conditionalFormatting>
  <conditionalFormatting sqref="E32:F32">
    <cfRule type="cellIs" dxfId="621" priority="667" operator="equal">
      <formula>0</formula>
    </cfRule>
  </conditionalFormatting>
  <conditionalFormatting sqref="F31">
    <cfRule type="cellIs" dxfId="620" priority="668" operator="equal">
      <formula>0</formula>
    </cfRule>
  </conditionalFormatting>
  <conditionalFormatting sqref="E31">
    <cfRule type="cellIs" dxfId="619" priority="666" operator="equal">
      <formula>0</formula>
    </cfRule>
  </conditionalFormatting>
  <conditionalFormatting sqref="D31:D32">
    <cfRule type="cellIs" dxfId="618" priority="665" operator="equal">
      <formula>0</formula>
    </cfRule>
  </conditionalFormatting>
  <conditionalFormatting sqref="E34:F34">
    <cfRule type="cellIs" dxfId="617" priority="663" operator="equal">
      <formula>0</formula>
    </cfRule>
  </conditionalFormatting>
  <conditionalFormatting sqref="F33">
    <cfRule type="cellIs" dxfId="616" priority="664" operator="equal">
      <formula>0</formula>
    </cfRule>
  </conditionalFormatting>
  <conditionalFormatting sqref="E33">
    <cfRule type="cellIs" dxfId="615" priority="662" operator="equal">
      <formula>0</formula>
    </cfRule>
  </conditionalFormatting>
  <conditionalFormatting sqref="D33:D34">
    <cfRule type="cellIs" dxfId="614" priority="661" operator="equal">
      <formula>0</formula>
    </cfRule>
  </conditionalFormatting>
  <conditionalFormatting sqref="E36:F36">
    <cfRule type="cellIs" dxfId="613" priority="659" operator="equal">
      <formula>0</formula>
    </cfRule>
  </conditionalFormatting>
  <conditionalFormatting sqref="F35">
    <cfRule type="cellIs" dxfId="612" priority="660" operator="equal">
      <formula>0</formula>
    </cfRule>
  </conditionalFormatting>
  <conditionalFormatting sqref="E35">
    <cfRule type="cellIs" dxfId="611" priority="658" operator="equal">
      <formula>0</formula>
    </cfRule>
  </conditionalFormatting>
  <conditionalFormatting sqref="D35:D36">
    <cfRule type="cellIs" dxfId="610" priority="657" operator="equal">
      <formula>0</formula>
    </cfRule>
  </conditionalFormatting>
  <conditionalFormatting sqref="E38:F38">
    <cfRule type="cellIs" dxfId="609" priority="655" operator="equal">
      <formula>0</formula>
    </cfRule>
  </conditionalFormatting>
  <conditionalFormatting sqref="F37">
    <cfRule type="cellIs" dxfId="608" priority="656" operator="equal">
      <formula>0</formula>
    </cfRule>
  </conditionalFormatting>
  <conditionalFormatting sqref="E37">
    <cfRule type="cellIs" dxfId="607" priority="654" operator="equal">
      <formula>0</formula>
    </cfRule>
  </conditionalFormatting>
  <conditionalFormatting sqref="D37:D38">
    <cfRule type="cellIs" dxfId="606" priority="653" operator="equal">
      <formula>0</formula>
    </cfRule>
  </conditionalFormatting>
  <conditionalFormatting sqref="E40:F40">
    <cfRule type="cellIs" dxfId="605" priority="651" operator="equal">
      <formula>0</formula>
    </cfRule>
  </conditionalFormatting>
  <conditionalFormatting sqref="F39">
    <cfRule type="cellIs" dxfId="604" priority="652" operator="equal">
      <formula>0</formula>
    </cfRule>
  </conditionalFormatting>
  <conditionalFormatting sqref="E39">
    <cfRule type="cellIs" dxfId="603" priority="650" operator="equal">
      <formula>0</formula>
    </cfRule>
  </conditionalFormatting>
  <conditionalFormatting sqref="D39:D40">
    <cfRule type="cellIs" dxfId="602" priority="649" operator="equal">
      <formula>0</formula>
    </cfRule>
  </conditionalFormatting>
  <conditionalFormatting sqref="E46:F46">
    <cfRule type="cellIs" dxfId="601" priority="647" operator="equal">
      <formula>0</formula>
    </cfRule>
  </conditionalFormatting>
  <conditionalFormatting sqref="F45">
    <cfRule type="cellIs" dxfId="600" priority="648" operator="equal">
      <formula>0</formula>
    </cfRule>
  </conditionalFormatting>
  <conditionalFormatting sqref="E45">
    <cfRule type="cellIs" dxfId="599" priority="646" operator="equal">
      <formula>0</formula>
    </cfRule>
  </conditionalFormatting>
  <conditionalFormatting sqref="D45:D46">
    <cfRule type="cellIs" dxfId="598" priority="645" operator="equal">
      <formula>0</formula>
    </cfRule>
  </conditionalFormatting>
  <conditionalFormatting sqref="E48:F48">
    <cfRule type="cellIs" dxfId="597" priority="643" operator="equal">
      <formula>0</formula>
    </cfRule>
  </conditionalFormatting>
  <conditionalFormatting sqref="F47">
    <cfRule type="cellIs" dxfId="596" priority="644" operator="equal">
      <formula>0</formula>
    </cfRule>
  </conditionalFormatting>
  <conditionalFormatting sqref="E47">
    <cfRule type="cellIs" dxfId="595" priority="642" operator="equal">
      <formula>0</formula>
    </cfRule>
  </conditionalFormatting>
  <conditionalFormatting sqref="D47:D48">
    <cfRule type="cellIs" dxfId="594" priority="641" operator="equal">
      <formula>0</formula>
    </cfRule>
  </conditionalFormatting>
  <conditionalFormatting sqref="E50:F50">
    <cfRule type="cellIs" dxfId="593" priority="639" operator="equal">
      <formula>0</formula>
    </cfRule>
  </conditionalFormatting>
  <conditionalFormatting sqref="F49">
    <cfRule type="cellIs" dxfId="592" priority="640" operator="equal">
      <formula>0</formula>
    </cfRule>
  </conditionalFormatting>
  <conditionalFormatting sqref="E49">
    <cfRule type="cellIs" dxfId="591" priority="638" operator="equal">
      <formula>0</formula>
    </cfRule>
  </conditionalFormatting>
  <conditionalFormatting sqref="D49:D50">
    <cfRule type="cellIs" dxfId="590" priority="637" operator="equal">
      <formula>0</formula>
    </cfRule>
  </conditionalFormatting>
  <conditionalFormatting sqref="E52:F52">
    <cfRule type="cellIs" dxfId="589" priority="635" operator="equal">
      <formula>0</formula>
    </cfRule>
  </conditionalFormatting>
  <conditionalFormatting sqref="F51">
    <cfRule type="cellIs" dxfId="588" priority="636" operator="equal">
      <formula>0</formula>
    </cfRule>
  </conditionalFormatting>
  <conditionalFormatting sqref="E51">
    <cfRule type="cellIs" dxfId="587" priority="634" operator="equal">
      <formula>0</formula>
    </cfRule>
  </conditionalFormatting>
  <conditionalFormatting sqref="D51:D52">
    <cfRule type="cellIs" dxfId="586" priority="633" operator="equal">
      <formula>0</formula>
    </cfRule>
  </conditionalFormatting>
  <conditionalFormatting sqref="E56:F56">
    <cfRule type="cellIs" dxfId="585" priority="631" operator="equal">
      <formula>0</formula>
    </cfRule>
  </conditionalFormatting>
  <conditionalFormatting sqref="F55">
    <cfRule type="cellIs" dxfId="584" priority="632" operator="equal">
      <formula>0</formula>
    </cfRule>
  </conditionalFormatting>
  <conditionalFormatting sqref="E55">
    <cfRule type="cellIs" dxfId="583" priority="630" operator="equal">
      <formula>0</formula>
    </cfRule>
  </conditionalFormatting>
  <conditionalFormatting sqref="D55:D56">
    <cfRule type="cellIs" dxfId="582" priority="629" operator="equal">
      <formula>0</formula>
    </cfRule>
  </conditionalFormatting>
  <conditionalFormatting sqref="E58:F58">
    <cfRule type="cellIs" dxfId="581" priority="627" operator="equal">
      <formula>0</formula>
    </cfRule>
  </conditionalFormatting>
  <conditionalFormatting sqref="F57">
    <cfRule type="cellIs" dxfId="580" priority="628" operator="equal">
      <formula>0</formula>
    </cfRule>
  </conditionalFormatting>
  <conditionalFormatting sqref="E57">
    <cfRule type="cellIs" dxfId="579" priority="626" operator="equal">
      <formula>0</formula>
    </cfRule>
  </conditionalFormatting>
  <conditionalFormatting sqref="D57:D58">
    <cfRule type="cellIs" dxfId="578" priority="625" operator="equal">
      <formula>0</formula>
    </cfRule>
  </conditionalFormatting>
  <conditionalFormatting sqref="E60:F60">
    <cfRule type="cellIs" dxfId="577" priority="623" operator="equal">
      <formula>0</formula>
    </cfRule>
  </conditionalFormatting>
  <conditionalFormatting sqref="F59">
    <cfRule type="cellIs" dxfId="576" priority="624" operator="equal">
      <formula>0</formula>
    </cfRule>
  </conditionalFormatting>
  <conditionalFormatting sqref="E59">
    <cfRule type="cellIs" dxfId="575" priority="622" operator="equal">
      <formula>0</formula>
    </cfRule>
  </conditionalFormatting>
  <conditionalFormatting sqref="D59:D60">
    <cfRule type="cellIs" dxfId="574" priority="621" operator="equal">
      <formula>0</formula>
    </cfRule>
  </conditionalFormatting>
  <conditionalFormatting sqref="E62:F62">
    <cfRule type="cellIs" dxfId="573" priority="619" operator="equal">
      <formula>0</formula>
    </cfRule>
  </conditionalFormatting>
  <conditionalFormatting sqref="F61">
    <cfRule type="cellIs" dxfId="572" priority="620" operator="equal">
      <formula>0</formula>
    </cfRule>
  </conditionalFormatting>
  <conditionalFormatting sqref="E61">
    <cfRule type="cellIs" dxfId="571" priority="618" operator="equal">
      <formula>0</formula>
    </cfRule>
  </conditionalFormatting>
  <conditionalFormatting sqref="D61:D62">
    <cfRule type="cellIs" dxfId="570" priority="617" operator="equal">
      <formula>0</formula>
    </cfRule>
  </conditionalFormatting>
  <conditionalFormatting sqref="E64:F64">
    <cfRule type="cellIs" dxfId="569" priority="615" operator="equal">
      <formula>0</formula>
    </cfRule>
  </conditionalFormatting>
  <conditionalFormatting sqref="F63">
    <cfRule type="cellIs" dxfId="568" priority="616" operator="equal">
      <formula>0</formula>
    </cfRule>
  </conditionalFormatting>
  <conditionalFormatting sqref="E63">
    <cfRule type="cellIs" dxfId="567" priority="614" operator="equal">
      <formula>0</formula>
    </cfRule>
  </conditionalFormatting>
  <conditionalFormatting sqref="D63:D64">
    <cfRule type="cellIs" dxfId="566" priority="613" operator="equal">
      <formula>0</formula>
    </cfRule>
  </conditionalFormatting>
  <conditionalFormatting sqref="E66:F66">
    <cfRule type="cellIs" dxfId="565" priority="611" operator="equal">
      <formula>0</formula>
    </cfRule>
  </conditionalFormatting>
  <conditionalFormatting sqref="F65">
    <cfRule type="cellIs" dxfId="564" priority="612" operator="equal">
      <formula>0</formula>
    </cfRule>
  </conditionalFormatting>
  <conditionalFormatting sqref="E65">
    <cfRule type="cellIs" dxfId="563" priority="610" operator="equal">
      <formula>0</formula>
    </cfRule>
  </conditionalFormatting>
  <conditionalFormatting sqref="D65:D66">
    <cfRule type="cellIs" dxfId="562" priority="609" operator="equal">
      <formula>0</formula>
    </cfRule>
  </conditionalFormatting>
  <conditionalFormatting sqref="E68:F68">
    <cfRule type="cellIs" dxfId="561" priority="607" operator="equal">
      <formula>0</formula>
    </cfRule>
  </conditionalFormatting>
  <conditionalFormatting sqref="F67">
    <cfRule type="cellIs" dxfId="560" priority="608" operator="equal">
      <formula>0</formula>
    </cfRule>
  </conditionalFormatting>
  <conditionalFormatting sqref="E67">
    <cfRule type="cellIs" dxfId="559" priority="606" operator="equal">
      <formula>0</formula>
    </cfRule>
  </conditionalFormatting>
  <conditionalFormatting sqref="D67:D68">
    <cfRule type="cellIs" dxfId="558" priority="605" operator="equal">
      <formula>0</formula>
    </cfRule>
  </conditionalFormatting>
  <conditionalFormatting sqref="E70:F70">
    <cfRule type="cellIs" dxfId="557" priority="603" operator="equal">
      <formula>0</formula>
    </cfRule>
  </conditionalFormatting>
  <conditionalFormatting sqref="F69">
    <cfRule type="cellIs" dxfId="556" priority="604" operator="equal">
      <formula>0</formula>
    </cfRule>
  </conditionalFormatting>
  <conditionalFormatting sqref="E69">
    <cfRule type="cellIs" dxfId="555" priority="602" operator="equal">
      <formula>0</formula>
    </cfRule>
  </conditionalFormatting>
  <conditionalFormatting sqref="D69:D70">
    <cfRule type="cellIs" dxfId="554" priority="601" operator="equal">
      <formula>0</formula>
    </cfRule>
  </conditionalFormatting>
  <conditionalFormatting sqref="E72:F72">
    <cfRule type="cellIs" dxfId="553" priority="599" operator="equal">
      <formula>0</formula>
    </cfRule>
  </conditionalFormatting>
  <conditionalFormatting sqref="F71">
    <cfRule type="cellIs" dxfId="552" priority="600" operator="equal">
      <formula>0</formula>
    </cfRule>
  </conditionalFormatting>
  <conditionalFormatting sqref="E71">
    <cfRule type="cellIs" dxfId="551" priority="598" operator="equal">
      <formula>0</formula>
    </cfRule>
  </conditionalFormatting>
  <conditionalFormatting sqref="D71:D72">
    <cfRule type="cellIs" dxfId="550" priority="597" operator="equal">
      <formula>0</formula>
    </cfRule>
  </conditionalFormatting>
  <conditionalFormatting sqref="E74:F74">
    <cfRule type="cellIs" dxfId="549" priority="595" operator="equal">
      <formula>0</formula>
    </cfRule>
  </conditionalFormatting>
  <conditionalFormatting sqref="F73">
    <cfRule type="cellIs" dxfId="548" priority="596" operator="equal">
      <formula>0</formula>
    </cfRule>
  </conditionalFormatting>
  <conditionalFormatting sqref="E73">
    <cfRule type="cellIs" dxfId="547" priority="594" operator="equal">
      <formula>0</formula>
    </cfRule>
  </conditionalFormatting>
  <conditionalFormatting sqref="D73:D74">
    <cfRule type="cellIs" dxfId="546" priority="593" operator="equal">
      <formula>0</formula>
    </cfRule>
  </conditionalFormatting>
  <conditionalFormatting sqref="E82:F82">
    <cfRule type="cellIs" dxfId="545" priority="591" operator="equal">
      <formula>0</formula>
    </cfRule>
  </conditionalFormatting>
  <conditionalFormatting sqref="F81">
    <cfRule type="cellIs" dxfId="544" priority="592" operator="equal">
      <formula>0</formula>
    </cfRule>
  </conditionalFormatting>
  <conditionalFormatting sqref="E81">
    <cfRule type="cellIs" dxfId="543" priority="590" operator="equal">
      <formula>0</formula>
    </cfRule>
  </conditionalFormatting>
  <conditionalFormatting sqref="D81:D82">
    <cfRule type="cellIs" dxfId="542" priority="589" operator="equal">
      <formula>0</formula>
    </cfRule>
  </conditionalFormatting>
  <conditionalFormatting sqref="E84:F84">
    <cfRule type="cellIs" dxfId="541" priority="587" operator="equal">
      <formula>0</formula>
    </cfRule>
  </conditionalFormatting>
  <conditionalFormatting sqref="F83">
    <cfRule type="cellIs" dxfId="540" priority="588" operator="equal">
      <formula>0</formula>
    </cfRule>
  </conditionalFormatting>
  <conditionalFormatting sqref="E83">
    <cfRule type="cellIs" dxfId="539" priority="586" operator="equal">
      <formula>0</formula>
    </cfRule>
  </conditionalFormatting>
  <conditionalFormatting sqref="D83:D84">
    <cfRule type="cellIs" dxfId="538" priority="585" operator="equal">
      <formula>0</formula>
    </cfRule>
  </conditionalFormatting>
  <conditionalFormatting sqref="E153">
    <cfRule type="cellIs" dxfId="537" priority="514" operator="equal">
      <formula>0</formula>
    </cfRule>
  </conditionalFormatting>
  <conditionalFormatting sqref="E94:F94">
    <cfRule type="cellIs" dxfId="536" priority="579" operator="equal">
      <formula>0</formula>
    </cfRule>
  </conditionalFormatting>
  <conditionalFormatting sqref="F93">
    <cfRule type="cellIs" dxfId="535" priority="580" operator="equal">
      <formula>0</formula>
    </cfRule>
  </conditionalFormatting>
  <conditionalFormatting sqref="E93">
    <cfRule type="cellIs" dxfId="534" priority="578" operator="equal">
      <formula>0</formula>
    </cfRule>
  </conditionalFormatting>
  <conditionalFormatting sqref="D93:D94">
    <cfRule type="cellIs" dxfId="533" priority="577" operator="equal">
      <formula>0</formula>
    </cfRule>
  </conditionalFormatting>
  <conditionalFormatting sqref="E98:F98">
    <cfRule type="cellIs" dxfId="532" priority="575" operator="equal">
      <formula>0</formula>
    </cfRule>
  </conditionalFormatting>
  <conditionalFormatting sqref="F97">
    <cfRule type="cellIs" dxfId="531" priority="576" operator="equal">
      <formula>0</formula>
    </cfRule>
  </conditionalFormatting>
  <conditionalFormatting sqref="E97">
    <cfRule type="cellIs" dxfId="530" priority="574" operator="equal">
      <formula>0</formula>
    </cfRule>
  </conditionalFormatting>
  <conditionalFormatting sqref="D97:D98">
    <cfRule type="cellIs" dxfId="529" priority="573" operator="equal">
      <formula>0</formula>
    </cfRule>
  </conditionalFormatting>
  <conditionalFormatting sqref="E100:F100">
    <cfRule type="cellIs" dxfId="528" priority="571" operator="equal">
      <formula>0</formula>
    </cfRule>
  </conditionalFormatting>
  <conditionalFormatting sqref="F99">
    <cfRule type="cellIs" dxfId="527" priority="572" operator="equal">
      <formula>0</formula>
    </cfRule>
  </conditionalFormatting>
  <conditionalFormatting sqref="E99">
    <cfRule type="cellIs" dxfId="526" priority="570" operator="equal">
      <formula>0</formula>
    </cfRule>
  </conditionalFormatting>
  <conditionalFormatting sqref="D99:D100">
    <cfRule type="cellIs" dxfId="525" priority="569" operator="equal">
      <formula>0</formula>
    </cfRule>
  </conditionalFormatting>
  <conditionalFormatting sqref="E104:F104">
    <cfRule type="cellIs" dxfId="524" priority="567" operator="equal">
      <formula>0</formula>
    </cfRule>
  </conditionalFormatting>
  <conditionalFormatting sqref="F103">
    <cfRule type="cellIs" dxfId="523" priority="568" operator="equal">
      <formula>0</formula>
    </cfRule>
  </conditionalFormatting>
  <conditionalFormatting sqref="E103">
    <cfRule type="cellIs" dxfId="522" priority="566" operator="equal">
      <formula>0</formula>
    </cfRule>
  </conditionalFormatting>
  <conditionalFormatting sqref="D103:D104">
    <cfRule type="cellIs" dxfId="521" priority="565" operator="equal">
      <formula>0</formula>
    </cfRule>
  </conditionalFormatting>
  <conditionalFormatting sqref="E106:F106">
    <cfRule type="cellIs" dxfId="520" priority="563" operator="equal">
      <formula>0</formula>
    </cfRule>
  </conditionalFormatting>
  <conditionalFormatting sqref="F105">
    <cfRule type="cellIs" dxfId="519" priority="564" operator="equal">
      <formula>0</formula>
    </cfRule>
  </conditionalFormatting>
  <conditionalFormatting sqref="E105">
    <cfRule type="cellIs" dxfId="518" priority="562" operator="equal">
      <formula>0</formula>
    </cfRule>
  </conditionalFormatting>
  <conditionalFormatting sqref="D105:D106">
    <cfRule type="cellIs" dxfId="517" priority="561" operator="equal">
      <formula>0</formula>
    </cfRule>
  </conditionalFormatting>
  <conditionalFormatting sqref="E114:F114">
    <cfRule type="cellIs" dxfId="516" priority="559" operator="equal">
      <formula>0</formula>
    </cfRule>
  </conditionalFormatting>
  <conditionalFormatting sqref="F113">
    <cfRule type="cellIs" dxfId="515" priority="560" operator="equal">
      <formula>0</formula>
    </cfRule>
  </conditionalFormatting>
  <conditionalFormatting sqref="E113">
    <cfRule type="cellIs" dxfId="514" priority="558" operator="equal">
      <formula>0</formula>
    </cfRule>
  </conditionalFormatting>
  <conditionalFormatting sqref="D113:D114">
    <cfRule type="cellIs" dxfId="513" priority="557" operator="equal">
      <formula>0</formula>
    </cfRule>
  </conditionalFormatting>
  <conditionalFormatting sqref="E116:F116">
    <cfRule type="cellIs" dxfId="512" priority="555" operator="equal">
      <formula>0</formula>
    </cfRule>
  </conditionalFormatting>
  <conditionalFormatting sqref="F115">
    <cfRule type="cellIs" dxfId="511" priority="556" operator="equal">
      <formula>0</formula>
    </cfRule>
  </conditionalFormatting>
  <conditionalFormatting sqref="E115">
    <cfRule type="cellIs" dxfId="510" priority="554" operator="equal">
      <formula>0</formula>
    </cfRule>
  </conditionalFormatting>
  <conditionalFormatting sqref="D115:D116">
    <cfRule type="cellIs" dxfId="509" priority="553" operator="equal">
      <formula>0</formula>
    </cfRule>
  </conditionalFormatting>
  <conditionalFormatting sqref="E118:F118">
    <cfRule type="cellIs" dxfId="508" priority="551" operator="equal">
      <formula>0</formula>
    </cfRule>
  </conditionalFormatting>
  <conditionalFormatting sqref="F117">
    <cfRule type="cellIs" dxfId="507" priority="552" operator="equal">
      <formula>0</formula>
    </cfRule>
  </conditionalFormatting>
  <conditionalFormatting sqref="E117">
    <cfRule type="cellIs" dxfId="506" priority="550" operator="equal">
      <formula>0</formula>
    </cfRule>
  </conditionalFormatting>
  <conditionalFormatting sqref="D117:D118">
    <cfRule type="cellIs" dxfId="505" priority="549" operator="equal">
      <formula>0</formula>
    </cfRule>
  </conditionalFormatting>
  <conditionalFormatting sqref="E124:F124">
    <cfRule type="cellIs" dxfId="504" priority="547" operator="equal">
      <formula>0</formula>
    </cfRule>
  </conditionalFormatting>
  <conditionalFormatting sqref="F123">
    <cfRule type="cellIs" dxfId="503" priority="548" operator="equal">
      <formula>0</formula>
    </cfRule>
  </conditionalFormatting>
  <conditionalFormatting sqref="E123">
    <cfRule type="cellIs" dxfId="502" priority="546" operator="equal">
      <formula>0</formula>
    </cfRule>
  </conditionalFormatting>
  <conditionalFormatting sqref="D123:D124">
    <cfRule type="cellIs" dxfId="501" priority="545" operator="equal">
      <formula>0</formula>
    </cfRule>
  </conditionalFormatting>
  <conditionalFormatting sqref="E132:F132">
    <cfRule type="cellIs" dxfId="500" priority="543" operator="equal">
      <formula>0</formula>
    </cfRule>
  </conditionalFormatting>
  <conditionalFormatting sqref="F131">
    <cfRule type="cellIs" dxfId="499" priority="544" operator="equal">
      <formula>0</formula>
    </cfRule>
  </conditionalFormatting>
  <conditionalFormatting sqref="E131">
    <cfRule type="cellIs" dxfId="498" priority="542" operator="equal">
      <formula>0</formula>
    </cfRule>
  </conditionalFormatting>
  <conditionalFormatting sqref="D131:D132">
    <cfRule type="cellIs" dxfId="497" priority="541" operator="equal">
      <formula>0</formula>
    </cfRule>
  </conditionalFormatting>
  <conditionalFormatting sqref="E136:F136">
    <cfRule type="cellIs" dxfId="496" priority="539" operator="equal">
      <formula>0</formula>
    </cfRule>
  </conditionalFormatting>
  <conditionalFormatting sqref="F135">
    <cfRule type="cellIs" dxfId="495" priority="540" operator="equal">
      <formula>0</formula>
    </cfRule>
  </conditionalFormatting>
  <conditionalFormatting sqref="E135">
    <cfRule type="cellIs" dxfId="494" priority="538" operator="equal">
      <formula>0</formula>
    </cfRule>
  </conditionalFormatting>
  <conditionalFormatting sqref="D135:D136">
    <cfRule type="cellIs" dxfId="493" priority="537" operator="equal">
      <formula>0</formula>
    </cfRule>
  </conditionalFormatting>
  <conditionalFormatting sqref="E140:F140">
    <cfRule type="cellIs" dxfId="492" priority="535" operator="equal">
      <formula>0</formula>
    </cfRule>
  </conditionalFormatting>
  <conditionalFormatting sqref="F139">
    <cfRule type="cellIs" dxfId="491" priority="536" operator="equal">
      <formula>0</formula>
    </cfRule>
  </conditionalFormatting>
  <conditionalFormatting sqref="E139">
    <cfRule type="cellIs" dxfId="490" priority="534" operator="equal">
      <formula>0</formula>
    </cfRule>
  </conditionalFormatting>
  <conditionalFormatting sqref="D139:D140">
    <cfRule type="cellIs" dxfId="489" priority="533" operator="equal">
      <formula>0</formula>
    </cfRule>
  </conditionalFormatting>
  <conditionalFormatting sqref="E144:F144">
    <cfRule type="cellIs" dxfId="488" priority="531" operator="equal">
      <formula>0</formula>
    </cfRule>
  </conditionalFormatting>
  <conditionalFormatting sqref="F143">
    <cfRule type="cellIs" dxfId="487" priority="532" operator="equal">
      <formula>0</formula>
    </cfRule>
  </conditionalFormatting>
  <conditionalFormatting sqref="E143">
    <cfRule type="cellIs" dxfId="486" priority="530" operator="equal">
      <formula>0</formula>
    </cfRule>
  </conditionalFormatting>
  <conditionalFormatting sqref="D143:D144">
    <cfRule type="cellIs" dxfId="485" priority="529" operator="equal">
      <formula>0</formula>
    </cfRule>
  </conditionalFormatting>
  <conditionalFormatting sqref="E146:F146">
    <cfRule type="cellIs" dxfId="484" priority="527" operator="equal">
      <formula>0</formula>
    </cfRule>
  </conditionalFormatting>
  <conditionalFormatting sqref="F145">
    <cfRule type="cellIs" dxfId="483" priority="528" operator="equal">
      <formula>0</formula>
    </cfRule>
  </conditionalFormatting>
  <conditionalFormatting sqref="E145">
    <cfRule type="cellIs" dxfId="482" priority="526" operator="equal">
      <formula>0</formula>
    </cfRule>
  </conditionalFormatting>
  <conditionalFormatting sqref="D145:D146">
    <cfRule type="cellIs" dxfId="481" priority="525" operator="equal">
      <formula>0</formula>
    </cfRule>
  </conditionalFormatting>
  <conditionalFormatting sqref="E150:F150">
    <cfRule type="cellIs" dxfId="480" priority="523" operator="equal">
      <formula>0</formula>
    </cfRule>
  </conditionalFormatting>
  <conditionalFormatting sqref="F149">
    <cfRule type="cellIs" dxfId="479" priority="524" operator="equal">
      <formula>0</formula>
    </cfRule>
  </conditionalFormatting>
  <conditionalFormatting sqref="E149">
    <cfRule type="cellIs" dxfId="478" priority="522" operator="equal">
      <formula>0</formula>
    </cfRule>
  </conditionalFormatting>
  <conditionalFormatting sqref="D149:D150">
    <cfRule type="cellIs" dxfId="477" priority="521" operator="equal">
      <formula>0</formula>
    </cfRule>
  </conditionalFormatting>
  <conditionalFormatting sqref="E152:F152">
    <cfRule type="cellIs" dxfId="476" priority="519" operator="equal">
      <formula>0</formula>
    </cfRule>
  </conditionalFormatting>
  <conditionalFormatting sqref="F151">
    <cfRule type="cellIs" dxfId="475" priority="520" operator="equal">
      <formula>0</formula>
    </cfRule>
  </conditionalFormatting>
  <conditionalFormatting sqref="E151">
    <cfRule type="cellIs" dxfId="474" priority="518" operator="equal">
      <formula>0</formula>
    </cfRule>
  </conditionalFormatting>
  <conditionalFormatting sqref="D151:D152">
    <cfRule type="cellIs" dxfId="473" priority="517" operator="equal">
      <formula>0</formula>
    </cfRule>
  </conditionalFormatting>
  <conditionalFormatting sqref="E154:F154">
    <cfRule type="cellIs" dxfId="472" priority="515" operator="equal">
      <formula>0</formula>
    </cfRule>
  </conditionalFormatting>
  <conditionalFormatting sqref="F153">
    <cfRule type="cellIs" dxfId="471" priority="516" operator="equal">
      <formula>0</formula>
    </cfRule>
  </conditionalFormatting>
  <conditionalFormatting sqref="D153:D154">
    <cfRule type="cellIs" dxfId="470" priority="513" operator="equal">
      <formula>0</formula>
    </cfRule>
  </conditionalFormatting>
  <conditionalFormatting sqref="E184:F184">
    <cfRule type="cellIs" dxfId="469" priority="461" operator="equal">
      <formula>0</formula>
    </cfRule>
  </conditionalFormatting>
  <conditionalFormatting sqref="F183">
    <cfRule type="cellIs" dxfId="468" priority="462" operator="equal">
      <formula>0</formula>
    </cfRule>
  </conditionalFormatting>
  <conditionalFormatting sqref="E183">
    <cfRule type="cellIs" dxfId="467" priority="460" operator="equal">
      <formula>0</formula>
    </cfRule>
  </conditionalFormatting>
  <conditionalFormatting sqref="D183:D184">
    <cfRule type="cellIs" dxfId="466" priority="459" operator="equal">
      <formula>0</formula>
    </cfRule>
  </conditionalFormatting>
  <conditionalFormatting sqref="D159:F159">
    <cfRule type="cellIs" dxfId="465" priority="504" operator="equal">
      <formula>0</formula>
    </cfRule>
  </conditionalFormatting>
  <conditionalFormatting sqref="D160:F160">
    <cfRule type="cellIs" dxfId="464" priority="503" operator="equal">
      <formula>0</formula>
    </cfRule>
  </conditionalFormatting>
  <conditionalFormatting sqref="E158:F158">
    <cfRule type="cellIs" dxfId="463" priority="501" operator="equal">
      <formula>0</formula>
    </cfRule>
  </conditionalFormatting>
  <conditionalFormatting sqref="F157">
    <cfRule type="cellIs" dxfId="462" priority="502" operator="equal">
      <formula>0</formula>
    </cfRule>
  </conditionalFormatting>
  <conditionalFormatting sqref="E157">
    <cfRule type="cellIs" dxfId="461" priority="500" operator="equal">
      <formula>0</formula>
    </cfRule>
  </conditionalFormatting>
  <conditionalFormatting sqref="D157:D158">
    <cfRule type="cellIs" dxfId="460" priority="499" operator="equal">
      <formula>0</formula>
    </cfRule>
  </conditionalFormatting>
  <conditionalFormatting sqref="E162:F162">
    <cfRule type="cellIs" dxfId="459" priority="497" operator="equal">
      <formula>0</formula>
    </cfRule>
  </conditionalFormatting>
  <conditionalFormatting sqref="F161">
    <cfRule type="cellIs" dxfId="458" priority="498" operator="equal">
      <formula>0</formula>
    </cfRule>
  </conditionalFormatting>
  <conditionalFormatting sqref="E161">
    <cfRule type="cellIs" dxfId="457" priority="496" operator="equal">
      <formula>0</formula>
    </cfRule>
  </conditionalFormatting>
  <conditionalFormatting sqref="D161:D162">
    <cfRule type="cellIs" dxfId="456" priority="495" operator="equal">
      <formula>0</formula>
    </cfRule>
  </conditionalFormatting>
  <conditionalFormatting sqref="E164:F164">
    <cfRule type="cellIs" dxfId="455" priority="493" operator="equal">
      <formula>0</formula>
    </cfRule>
  </conditionalFormatting>
  <conditionalFormatting sqref="F163">
    <cfRule type="cellIs" dxfId="454" priority="494" operator="equal">
      <formula>0</formula>
    </cfRule>
  </conditionalFormatting>
  <conditionalFormatting sqref="E163">
    <cfRule type="cellIs" dxfId="453" priority="492" operator="equal">
      <formula>0</formula>
    </cfRule>
  </conditionalFormatting>
  <conditionalFormatting sqref="D163:D164">
    <cfRule type="cellIs" dxfId="452" priority="491" operator="equal">
      <formula>0</formula>
    </cfRule>
  </conditionalFormatting>
  <conditionalFormatting sqref="F165">
    <cfRule type="cellIs" dxfId="451" priority="490" operator="equal">
      <formula>0</formula>
    </cfRule>
  </conditionalFormatting>
  <conditionalFormatting sqref="E165">
    <cfRule type="cellIs" dxfId="450" priority="488" operator="equal">
      <formula>0</formula>
    </cfRule>
  </conditionalFormatting>
  <conditionalFormatting sqref="D165:D166">
    <cfRule type="cellIs" dxfId="449" priority="487" operator="equal">
      <formula>0</formula>
    </cfRule>
  </conditionalFormatting>
  <conditionalFormatting sqref="F167">
    <cfRule type="cellIs" dxfId="448" priority="486" operator="equal">
      <formula>0</formula>
    </cfRule>
  </conditionalFormatting>
  <conditionalFormatting sqref="E167">
    <cfRule type="cellIs" dxfId="447" priority="484" operator="equal">
      <formula>0</formula>
    </cfRule>
  </conditionalFormatting>
  <conditionalFormatting sqref="D167:D168">
    <cfRule type="cellIs" dxfId="446" priority="483" operator="equal">
      <formula>0</formula>
    </cfRule>
  </conditionalFormatting>
  <conditionalFormatting sqref="E170:F170">
    <cfRule type="cellIs" dxfId="445" priority="481" operator="equal">
      <formula>0</formula>
    </cfRule>
  </conditionalFormatting>
  <conditionalFormatting sqref="F169">
    <cfRule type="cellIs" dxfId="444" priority="482" operator="equal">
      <formula>0</formula>
    </cfRule>
  </conditionalFormatting>
  <conditionalFormatting sqref="E169">
    <cfRule type="cellIs" dxfId="443" priority="480" operator="equal">
      <formula>0</formula>
    </cfRule>
  </conditionalFormatting>
  <conditionalFormatting sqref="D169:D170">
    <cfRule type="cellIs" dxfId="442" priority="479" operator="equal">
      <formula>0</formula>
    </cfRule>
  </conditionalFormatting>
  <conditionalFormatting sqref="E174:F174">
    <cfRule type="cellIs" dxfId="441" priority="477" operator="equal">
      <formula>0</formula>
    </cfRule>
  </conditionalFormatting>
  <conditionalFormatting sqref="F173">
    <cfRule type="cellIs" dxfId="440" priority="478" operator="equal">
      <formula>0</formula>
    </cfRule>
  </conditionalFormatting>
  <conditionalFormatting sqref="E173">
    <cfRule type="cellIs" dxfId="439" priority="476" operator="equal">
      <formula>0</formula>
    </cfRule>
  </conditionalFormatting>
  <conditionalFormatting sqref="D173:D174">
    <cfRule type="cellIs" dxfId="438" priority="475" operator="equal">
      <formula>0</formula>
    </cfRule>
  </conditionalFormatting>
  <conditionalFormatting sqref="E176:F176">
    <cfRule type="cellIs" dxfId="437" priority="473" operator="equal">
      <formula>0</formula>
    </cfRule>
  </conditionalFormatting>
  <conditionalFormatting sqref="F175">
    <cfRule type="cellIs" dxfId="436" priority="474" operator="equal">
      <formula>0</formula>
    </cfRule>
  </conditionalFormatting>
  <conditionalFormatting sqref="E175">
    <cfRule type="cellIs" dxfId="435" priority="472" operator="equal">
      <formula>0</formula>
    </cfRule>
  </conditionalFormatting>
  <conditionalFormatting sqref="D175:D176">
    <cfRule type="cellIs" dxfId="434" priority="471" operator="equal">
      <formula>0</formula>
    </cfRule>
  </conditionalFormatting>
  <conditionalFormatting sqref="E178:F178">
    <cfRule type="cellIs" dxfId="433" priority="469" operator="equal">
      <formula>0</formula>
    </cfRule>
  </conditionalFormatting>
  <conditionalFormatting sqref="F177">
    <cfRule type="cellIs" dxfId="432" priority="470" operator="equal">
      <formula>0</formula>
    </cfRule>
  </conditionalFormatting>
  <conditionalFormatting sqref="E177">
    <cfRule type="cellIs" dxfId="431" priority="468" operator="equal">
      <formula>0</formula>
    </cfRule>
  </conditionalFormatting>
  <conditionalFormatting sqref="D177:D178">
    <cfRule type="cellIs" dxfId="430" priority="467" operator="equal">
      <formula>0</formula>
    </cfRule>
  </conditionalFormatting>
  <conditionalFormatting sqref="E182:F182">
    <cfRule type="cellIs" dxfId="429" priority="465" operator="equal">
      <formula>0</formula>
    </cfRule>
  </conditionalFormatting>
  <conditionalFormatting sqref="F181">
    <cfRule type="cellIs" dxfId="428" priority="466" operator="equal">
      <formula>0</formula>
    </cfRule>
  </conditionalFormatting>
  <conditionalFormatting sqref="E181">
    <cfRule type="cellIs" dxfId="427" priority="464" operator="equal">
      <formula>0</formula>
    </cfRule>
  </conditionalFormatting>
  <conditionalFormatting sqref="D181:D182">
    <cfRule type="cellIs" dxfId="426" priority="463" operator="equal">
      <formula>0</formula>
    </cfRule>
  </conditionalFormatting>
  <conditionalFormatting sqref="E188:F188">
    <cfRule type="cellIs" dxfId="425" priority="457" operator="equal">
      <formula>0</formula>
    </cfRule>
  </conditionalFormatting>
  <conditionalFormatting sqref="F187">
    <cfRule type="cellIs" dxfId="424" priority="458" operator="equal">
      <formula>0</formula>
    </cfRule>
  </conditionalFormatting>
  <conditionalFormatting sqref="E187">
    <cfRule type="cellIs" dxfId="423" priority="456" operator="equal">
      <formula>0</formula>
    </cfRule>
  </conditionalFormatting>
  <conditionalFormatting sqref="D187:D188">
    <cfRule type="cellIs" dxfId="422" priority="455" operator="equal">
      <formula>0</formula>
    </cfRule>
  </conditionalFormatting>
  <conditionalFormatting sqref="E190:F190">
    <cfRule type="cellIs" dxfId="421" priority="453" operator="equal">
      <formula>0</formula>
    </cfRule>
  </conditionalFormatting>
  <conditionalFormatting sqref="F189">
    <cfRule type="cellIs" dxfId="420" priority="454" operator="equal">
      <formula>0</formula>
    </cfRule>
  </conditionalFormatting>
  <conditionalFormatting sqref="E189">
    <cfRule type="cellIs" dxfId="419" priority="452" operator="equal">
      <formula>0</formula>
    </cfRule>
  </conditionalFormatting>
  <conditionalFormatting sqref="D189:D190">
    <cfRule type="cellIs" dxfId="418" priority="451" operator="equal">
      <formula>0</formula>
    </cfRule>
  </conditionalFormatting>
  <conditionalFormatting sqref="E192:F192">
    <cfRule type="cellIs" dxfId="417" priority="449" operator="equal">
      <formula>0</formula>
    </cfRule>
  </conditionalFormatting>
  <conditionalFormatting sqref="F191">
    <cfRule type="cellIs" dxfId="416" priority="450" operator="equal">
      <formula>0</formula>
    </cfRule>
  </conditionalFormatting>
  <conditionalFormatting sqref="E191">
    <cfRule type="cellIs" dxfId="415" priority="448" operator="equal">
      <formula>0</formula>
    </cfRule>
  </conditionalFormatting>
  <conditionalFormatting sqref="D191:D192">
    <cfRule type="cellIs" dxfId="414" priority="447" operator="equal">
      <formula>0</formula>
    </cfRule>
  </conditionalFormatting>
  <conditionalFormatting sqref="E194:F194">
    <cfRule type="cellIs" dxfId="413" priority="445" operator="equal">
      <formula>0</formula>
    </cfRule>
  </conditionalFormatting>
  <conditionalFormatting sqref="F193">
    <cfRule type="cellIs" dxfId="412" priority="446" operator="equal">
      <formula>0</formula>
    </cfRule>
  </conditionalFormatting>
  <conditionalFormatting sqref="E193">
    <cfRule type="cellIs" dxfId="411" priority="444" operator="equal">
      <formula>0</formula>
    </cfRule>
  </conditionalFormatting>
  <conditionalFormatting sqref="D193:D194">
    <cfRule type="cellIs" dxfId="410" priority="443" operator="equal">
      <formula>0</formula>
    </cfRule>
  </conditionalFormatting>
  <conditionalFormatting sqref="E198:F198">
    <cfRule type="cellIs" dxfId="409" priority="441" operator="equal">
      <formula>0</formula>
    </cfRule>
  </conditionalFormatting>
  <conditionalFormatting sqref="F197">
    <cfRule type="cellIs" dxfId="408" priority="442" operator="equal">
      <formula>0</formula>
    </cfRule>
  </conditionalFormatting>
  <conditionalFormatting sqref="E197">
    <cfRule type="cellIs" dxfId="407" priority="440" operator="equal">
      <formula>0</formula>
    </cfRule>
  </conditionalFormatting>
  <conditionalFormatting sqref="D197:D198">
    <cfRule type="cellIs" dxfId="406" priority="439" operator="equal">
      <formula>0</formula>
    </cfRule>
  </conditionalFormatting>
  <conditionalFormatting sqref="E202:F202">
    <cfRule type="cellIs" dxfId="405" priority="437" operator="equal">
      <formula>0</formula>
    </cfRule>
  </conditionalFormatting>
  <conditionalFormatting sqref="F201">
    <cfRule type="cellIs" dxfId="404" priority="438" operator="equal">
      <formula>0</formula>
    </cfRule>
  </conditionalFormatting>
  <conditionalFormatting sqref="E201">
    <cfRule type="cellIs" dxfId="403" priority="436" operator="equal">
      <formula>0</formula>
    </cfRule>
  </conditionalFormatting>
  <conditionalFormatting sqref="D201:D202">
    <cfRule type="cellIs" dxfId="402" priority="435" operator="equal">
      <formula>0</formula>
    </cfRule>
  </conditionalFormatting>
  <conditionalFormatting sqref="E204:F204">
    <cfRule type="cellIs" dxfId="401" priority="433" operator="equal">
      <formula>0</formula>
    </cfRule>
  </conditionalFormatting>
  <conditionalFormatting sqref="F203">
    <cfRule type="cellIs" dxfId="400" priority="434" operator="equal">
      <formula>0</formula>
    </cfRule>
  </conditionalFormatting>
  <conditionalFormatting sqref="E203">
    <cfRule type="cellIs" dxfId="399" priority="432" operator="equal">
      <formula>0</formula>
    </cfRule>
  </conditionalFormatting>
  <conditionalFormatting sqref="D203:D204">
    <cfRule type="cellIs" dxfId="398" priority="431" operator="equal">
      <formula>0</formula>
    </cfRule>
  </conditionalFormatting>
  <conditionalFormatting sqref="E210:F210">
    <cfRule type="cellIs" dxfId="397" priority="429" operator="equal">
      <formula>0</formula>
    </cfRule>
  </conditionalFormatting>
  <conditionalFormatting sqref="F209">
    <cfRule type="cellIs" dxfId="396" priority="430" operator="equal">
      <formula>0</formula>
    </cfRule>
  </conditionalFormatting>
  <conditionalFormatting sqref="E209">
    <cfRule type="cellIs" dxfId="395" priority="428" operator="equal">
      <formula>0</formula>
    </cfRule>
  </conditionalFormatting>
  <conditionalFormatting sqref="D209:D210">
    <cfRule type="cellIs" dxfId="394" priority="427" operator="equal">
      <formula>0</formula>
    </cfRule>
  </conditionalFormatting>
  <conditionalFormatting sqref="E212:F212">
    <cfRule type="cellIs" dxfId="393" priority="425" operator="equal">
      <formula>0</formula>
    </cfRule>
  </conditionalFormatting>
  <conditionalFormatting sqref="F211">
    <cfRule type="cellIs" dxfId="392" priority="426" operator="equal">
      <formula>0</formula>
    </cfRule>
  </conditionalFormatting>
  <conditionalFormatting sqref="E211">
    <cfRule type="cellIs" dxfId="391" priority="424" operator="equal">
      <formula>0</formula>
    </cfRule>
  </conditionalFormatting>
  <conditionalFormatting sqref="D211:D212">
    <cfRule type="cellIs" dxfId="390" priority="423" operator="equal">
      <formula>0</formula>
    </cfRule>
  </conditionalFormatting>
  <conditionalFormatting sqref="E214:F214">
    <cfRule type="cellIs" dxfId="389" priority="421" operator="equal">
      <formula>0</formula>
    </cfRule>
  </conditionalFormatting>
  <conditionalFormatting sqref="F213">
    <cfRule type="cellIs" dxfId="388" priority="422" operator="equal">
      <formula>0</formula>
    </cfRule>
  </conditionalFormatting>
  <conditionalFormatting sqref="E213">
    <cfRule type="cellIs" dxfId="387" priority="420" operator="equal">
      <formula>0</formula>
    </cfRule>
  </conditionalFormatting>
  <conditionalFormatting sqref="D213:D214">
    <cfRule type="cellIs" dxfId="386" priority="419" operator="equal">
      <formula>0</formula>
    </cfRule>
  </conditionalFormatting>
  <conditionalFormatting sqref="E218:F218">
    <cfRule type="cellIs" dxfId="385" priority="417" operator="equal">
      <formula>0</formula>
    </cfRule>
  </conditionalFormatting>
  <conditionalFormatting sqref="F217">
    <cfRule type="cellIs" dxfId="384" priority="418" operator="equal">
      <formula>0</formula>
    </cfRule>
  </conditionalFormatting>
  <conditionalFormatting sqref="E217">
    <cfRule type="cellIs" dxfId="383" priority="416" operator="equal">
      <formula>0</formula>
    </cfRule>
  </conditionalFormatting>
  <conditionalFormatting sqref="D217:D218">
    <cfRule type="cellIs" dxfId="382" priority="415" operator="equal">
      <formula>0</formula>
    </cfRule>
  </conditionalFormatting>
  <conditionalFormatting sqref="E220:F220">
    <cfRule type="cellIs" dxfId="381" priority="413" operator="equal">
      <formula>0</formula>
    </cfRule>
  </conditionalFormatting>
  <conditionalFormatting sqref="F219">
    <cfRule type="cellIs" dxfId="380" priority="414" operator="equal">
      <formula>0</formula>
    </cfRule>
  </conditionalFormatting>
  <conditionalFormatting sqref="E219">
    <cfRule type="cellIs" dxfId="379" priority="412" operator="equal">
      <formula>0</formula>
    </cfRule>
  </conditionalFormatting>
  <conditionalFormatting sqref="D219:D220">
    <cfRule type="cellIs" dxfId="378" priority="411" operator="equal">
      <formula>0</formula>
    </cfRule>
  </conditionalFormatting>
  <conditionalFormatting sqref="E226:F226">
    <cfRule type="cellIs" dxfId="377" priority="409" operator="equal">
      <formula>0</formula>
    </cfRule>
  </conditionalFormatting>
  <conditionalFormatting sqref="F225">
    <cfRule type="cellIs" dxfId="376" priority="410" operator="equal">
      <formula>0</formula>
    </cfRule>
  </conditionalFormatting>
  <conditionalFormatting sqref="E225">
    <cfRule type="cellIs" dxfId="375" priority="408" operator="equal">
      <formula>0</formula>
    </cfRule>
  </conditionalFormatting>
  <conditionalFormatting sqref="D225:D226">
    <cfRule type="cellIs" dxfId="374" priority="407" operator="equal">
      <formula>0</formula>
    </cfRule>
  </conditionalFormatting>
  <conditionalFormatting sqref="E228:F228">
    <cfRule type="cellIs" dxfId="373" priority="405" operator="equal">
      <formula>0</formula>
    </cfRule>
  </conditionalFormatting>
  <conditionalFormatting sqref="F227">
    <cfRule type="cellIs" dxfId="372" priority="406" operator="equal">
      <formula>0</formula>
    </cfRule>
  </conditionalFormatting>
  <conditionalFormatting sqref="E227">
    <cfRule type="cellIs" dxfId="371" priority="404" operator="equal">
      <formula>0</formula>
    </cfRule>
  </conditionalFormatting>
  <conditionalFormatting sqref="D227:D228">
    <cfRule type="cellIs" dxfId="370" priority="403" operator="equal">
      <formula>0</formula>
    </cfRule>
  </conditionalFormatting>
  <conditionalFormatting sqref="E230:F230">
    <cfRule type="cellIs" dxfId="369" priority="401" operator="equal">
      <formula>0</formula>
    </cfRule>
  </conditionalFormatting>
  <conditionalFormatting sqref="F229">
    <cfRule type="cellIs" dxfId="368" priority="402" operator="equal">
      <formula>0</formula>
    </cfRule>
  </conditionalFormatting>
  <conditionalFormatting sqref="E229">
    <cfRule type="cellIs" dxfId="367" priority="400" operator="equal">
      <formula>0</formula>
    </cfRule>
  </conditionalFormatting>
  <conditionalFormatting sqref="D229:D230">
    <cfRule type="cellIs" dxfId="366" priority="399" operator="equal">
      <formula>0</formula>
    </cfRule>
  </conditionalFormatting>
  <conditionalFormatting sqref="E232:F232">
    <cfRule type="cellIs" dxfId="365" priority="397" operator="equal">
      <formula>0</formula>
    </cfRule>
  </conditionalFormatting>
  <conditionalFormatting sqref="F231">
    <cfRule type="cellIs" dxfId="364" priority="398" operator="equal">
      <formula>0</formula>
    </cfRule>
  </conditionalFormatting>
  <conditionalFormatting sqref="E231">
    <cfRule type="cellIs" dxfId="363" priority="396" operator="equal">
      <formula>0</formula>
    </cfRule>
  </conditionalFormatting>
  <conditionalFormatting sqref="D231:D232">
    <cfRule type="cellIs" dxfId="362" priority="395" operator="equal">
      <formula>0</formula>
    </cfRule>
  </conditionalFormatting>
  <conditionalFormatting sqref="E234:F234">
    <cfRule type="cellIs" dxfId="361" priority="393" operator="equal">
      <formula>0</formula>
    </cfRule>
  </conditionalFormatting>
  <conditionalFormatting sqref="F233">
    <cfRule type="cellIs" dxfId="360" priority="394" operator="equal">
      <formula>0</formula>
    </cfRule>
  </conditionalFormatting>
  <conditionalFormatting sqref="E233">
    <cfRule type="cellIs" dxfId="359" priority="392" operator="equal">
      <formula>0</formula>
    </cfRule>
  </conditionalFormatting>
  <conditionalFormatting sqref="D233:D234">
    <cfRule type="cellIs" dxfId="358" priority="391" operator="equal">
      <formula>0</formula>
    </cfRule>
  </conditionalFormatting>
  <conditionalFormatting sqref="E236:F236">
    <cfRule type="cellIs" dxfId="357" priority="389" operator="equal">
      <formula>0</formula>
    </cfRule>
  </conditionalFormatting>
  <conditionalFormatting sqref="F235">
    <cfRule type="cellIs" dxfId="356" priority="390" operator="equal">
      <formula>0</formula>
    </cfRule>
  </conditionalFormatting>
  <conditionalFormatting sqref="E235">
    <cfRule type="cellIs" dxfId="355" priority="388" operator="equal">
      <formula>0</formula>
    </cfRule>
  </conditionalFormatting>
  <conditionalFormatting sqref="D235:D236">
    <cfRule type="cellIs" dxfId="354" priority="387" operator="equal">
      <formula>0</formula>
    </cfRule>
  </conditionalFormatting>
  <conditionalFormatting sqref="E240:F240">
    <cfRule type="cellIs" dxfId="353" priority="385" operator="equal">
      <formula>0</formula>
    </cfRule>
  </conditionalFormatting>
  <conditionalFormatting sqref="F239">
    <cfRule type="cellIs" dxfId="352" priority="386" operator="equal">
      <formula>0</formula>
    </cfRule>
  </conditionalFormatting>
  <conditionalFormatting sqref="F263">
    <cfRule type="cellIs" dxfId="351" priority="338" operator="equal">
      <formula>0</formula>
    </cfRule>
  </conditionalFormatting>
  <conditionalFormatting sqref="D240">
    <cfRule type="cellIs" dxfId="350" priority="383" operator="equal">
      <formula>0</formula>
    </cfRule>
  </conditionalFormatting>
  <conditionalFormatting sqref="E242:F242">
    <cfRule type="cellIs" dxfId="349" priority="381" operator="equal">
      <formula>0</formula>
    </cfRule>
  </conditionalFormatting>
  <conditionalFormatting sqref="F241">
    <cfRule type="cellIs" dxfId="348" priority="382" operator="equal">
      <formula>0</formula>
    </cfRule>
  </conditionalFormatting>
  <conditionalFormatting sqref="E263">
    <cfRule type="cellIs" dxfId="347" priority="336" operator="equal">
      <formula>0</formula>
    </cfRule>
  </conditionalFormatting>
  <conditionalFormatting sqref="D242">
    <cfRule type="cellIs" dxfId="346" priority="379" operator="equal">
      <formula>0</formula>
    </cfRule>
  </conditionalFormatting>
  <conditionalFormatting sqref="E244:F244">
    <cfRule type="cellIs" dxfId="345" priority="377" operator="equal">
      <formula>0</formula>
    </cfRule>
  </conditionalFormatting>
  <conditionalFormatting sqref="F243">
    <cfRule type="cellIs" dxfId="344" priority="378" operator="equal">
      <formula>0</formula>
    </cfRule>
  </conditionalFormatting>
  <conditionalFormatting sqref="F265">
    <cfRule type="cellIs" dxfId="343" priority="334" operator="equal">
      <formula>0</formula>
    </cfRule>
  </conditionalFormatting>
  <conditionalFormatting sqref="D244">
    <cfRule type="cellIs" dxfId="342" priority="375" operator="equal">
      <formula>0</formula>
    </cfRule>
  </conditionalFormatting>
  <conditionalFormatting sqref="E246:F246">
    <cfRule type="cellIs" dxfId="341" priority="373" operator="equal">
      <formula>0</formula>
    </cfRule>
  </conditionalFormatting>
  <conditionalFormatting sqref="F245">
    <cfRule type="cellIs" dxfId="340" priority="374" operator="equal">
      <formula>0</formula>
    </cfRule>
  </conditionalFormatting>
  <conditionalFormatting sqref="E265">
    <cfRule type="cellIs" dxfId="339" priority="332" operator="equal">
      <formula>0</formula>
    </cfRule>
  </conditionalFormatting>
  <conditionalFormatting sqref="D246">
    <cfRule type="cellIs" dxfId="338" priority="371" operator="equal">
      <formula>0</formula>
    </cfRule>
  </conditionalFormatting>
  <conditionalFormatting sqref="E248:F248">
    <cfRule type="cellIs" dxfId="337" priority="369" operator="equal">
      <formula>0</formula>
    </cfRule>
  </conditionalFormatting>
  <conditionalFormatting sqref="F247">
    <cfRule type="cellIs" dxfId="336" priority="370" operator="equal">
      <formula>0</formula>
    </cfRule>
  </conditionalFormatting>
  <conditionalFormatting sqref="F267">
    <cfRule type="cellIs" dxfId="335" priority="330" operator="equal">
      <formula>0</formula>
    </cfRule>
  </conditionalFormatting>
  <conditionalFormatting sqref="D248">
    <cfRule type="cellIs" dxfId="334" priority="367" operator="equal">
      <formula>0</formula>
    </cfRule>
  </conditionalFormatting>
  <conditionalFormatting sqref="E250:F250">
    <cfRule type="cellIs" dxfId="333" priority="365" operator="equal">
      <formula>0</formula>
    </cfRule>
  </conditionalFormatting>
  <conditionalFormatting sqref="F249">
    <cfRule type="cellIs" dxfId="332" priority="366" operator="equal">
      <formula>0</formula>
    </cfRule>
  </conditionalFormatting>
  <conditionalFormatting sqref="E249">
    <cfRule type="cellIs" dxfId="331" priority="364" operator="equal">
      <formula>0</formula>
    </cfRule>
  </conditionalFormatting>
  <conditionalFormatting sqref="D249:D250">
    <cfRule type="cellIs" dxfId="330" priority="363" operator="equal">
      <formula>0</formula>
    </cfRule>
  </conditionalFormatting>
  <conditionalFormatting sqref="E252:F252">
    <cfRule type="cellIs" dxfId="329" priority="361" operator="equal">
      <formula>0</formula>
    </cfRule>
  </conditionalFormatting>
  <conditionalFormatting sqref="F251">
    <cfRule type="cellIs" dxfId="328" priority="362" operator="equal">
      <formula>0</formula>
    </cfRule>
  </conditionalFormatting>
  <conditionalFormatting sqref="E251">
    <cfRule type="cellIs" dxfId="327" priority="360" operator="equal">
      <formula>0</formula>
    </cfRule>
  </conditionalFormatting>
  <conditionalFormatting sqref="D251:D252">
    <cfRule type="cellIs" dxfId="326" priority="359" operator="equal">
      <formula>0</formula>
    </cfRule>
  </conditionalFormatting>
  <conditionalFormatting sqref="E254:F254">
    <cfRule type="cellIs" dxfId="325" priority="357" operator="equal">
      <formula>0</formula>
    </cfRule>
  </conditionalFormatting>
  <conditionalFormatting sqref="F253">
    <cfRule type="cellIs" dxfId="324" priority="358" operator="equal">
      <formula>0</formula>
    </cfRule>
  </conditionalFormatting>
  <conditionalFormatting sqref="E253">
    <cfRule type="cellIs" dxfId="323" priority="356" operator="equal">
      <formula>0</formula>
    </cfRule>
  </conditionalFormatting>
  <conditionalFormatting sqref="D253:D254">
    <cfRule type="cellIs" dxfId="322" priority="355" operator="equal">
      <formula>0</formula>
    </cfRule>
  </conditionalFormatting>
  <conditionalFormatting sqref="E256:F256">
    <cfRule type="cellIs" dxfId="321" priority="353" operator="equal">
      <formula>0</formula>
    </cfRule>
  </conditionalFormatting>
  <conditionalFormatting sqref="F255">
    <cfRule type="cellIs" dxfId="320" priority="354" operator="equal">
      <formula>0</formula>
    </cfRule>
  </conditionalFormatting>
  <conditionalFormatting sqref="E255">
    <cfRule type="cellIs" dxfId="319" priority="352" operator="equal">
      <formula>0</formula>
    </cfRule>
  </conditionalFormatting>
  <conditionalFormatting sqref="D255:D256">
    <cfRule type="cellIs" dxfId="318" priority="351" operator="equal">
      <formula>0</formula>
    </cfRule>
  </conditionalFormatting>
  <conditionalFormatting sqref="E258:F258">
    <cfRule type="cellIs" dxfId="317" priority="349" operator="equal">
      <formula>0</formula>
    </cfRule>
  </conditionalFormatting>
  <conditionalFormatting sqref="F257">
    <cfRule type="cellIs" dxfId="316" priority="350" operator="equal">
      <formula>0</formula>
    </cfRule>
  </conditionalFormatting>
  <conditionalFormatting sqref="E257">
    <cfRule type="cellIs" dxfId="315" priority="348" operator="equal">
      <formula>0</formula>
    </cfRule>
  </conditionalFormatting>
  <conditionalFormatting sqref="D257:D258">
    <cfRule type="cellIs" dxfId="314" priority="347" operator="equal">
      <formula>0</formula>
    </cfRule>
  </conditionalFormatting>
  <conditionalFormatting sqref="E260:F260">
    <cfRule type="cellIs" dxfId="313" priority="345" operator="equal">
      <formula>0</formula>
    </cfRule>
  </conditionalFormatting>
  <conditionalFormatting sqref="F259">
    <cfRule type="cellIs" dxfId="312" priority="346" operator="equal">
      <formula>0</formula>
    </cfRule>
  </conditionalFormatting>
  <conditionalFormatting sqref="E281">
    <cfRule type="cellIs" dxfId="311" priority="308" operator="equal">
      <formula>0</formula>
    </cfRule>
  </conditionalFormatting>
  <conditionalFormatting sqref="D260">
    <cfRule type="cellIs" dxfId="310" priority="343" operator="equal">
      <formula>0</formula>
    </cfRule>
  </conditionalFormatting>
  <conditionalFormatting sqref="E262:F262">
    <cfRule type="cellIs" dxfId="309" priority="341" operator="equal">
      <formula>0</formula>
    </cfRule>
  </conditionalFormatting>
  <conditionalFormatting sqref="F261">
    <cfRule type="cellIs" dxfId="308" priority="342" operator="equal">
      <formula>0</formula>
    </cfRule>
  </conditionalFormatting>
  <conditionalFormatting sqref="F283">
    <cfRule type="cellIs" dxfId="307" priority="306" operator="equal">
      <formula>0</formula>
    </cfRule>
  </conditionalFormatting>
  <conditionalFormatting sqref="D262">
    <cfRule type="cellIs" dxfId="306" priority="339" operator="equal">
      <formula>0</formula>
    </cfRule>
  </conditionalFormatting>
  <conditionalFormatting sqref="E264:F264">
    <cfRule type="cellIs" dxfId="305" priority="337" operator="equal">
      <formula>0</formula>
    </cfRule>
  </conditionalFormatting>
  <conditionalFormatting sqref="D263:D264">
    <cfRule type="cellIs" dxfId="304" priority="335" operator="equal">
      <formula>0</formula>
    </cfRule>
  </conditionalFormatting>
  <conditionalFormatting sqref="E266:F266">
    <cfRule type="cellIs" dxfId="303" priority="333" operator="equal">
      <formula>0</formula>
    </cfRule>
  </conditionalFormatting>
  <conditionalFormatting sqref="D265:D266">
    <cfRule type="cellIs" dxfId="302" priority="331" operator="equal">
      <formula>0</formula>
    </cfRule>
  </conditionalFormatting>
  <conditionalFormatting sqref="E268:F268">
    <cfRule type="cellIs" dxfId="301" priority="329" operator="equal">
      <formula>0</formula>
    </cfRule>
  </conditionalFormatting>
  <conditionalFormatting sqref="E267">
    <cfRule type="cellIs" dxfId="300" priority="328" operator="equal">
      <formula>0</formula>
    </cfRule>
  </conditionalFormatting>
  <conditionalFormatting sqref="D267:D268">
    <cfRule type="cellIs" dxfId="299" priority="327" operator="equal">
      <formula>0</formula>
    </cfRule>
  </conditionalFormatting>
  <conditionalFormatting sqref="E270:F270">
    <cfRule type="cellIs" dxfId="298" priority="325" operator="equal">
      <formula>0</formula>
    </cfRule>
  </conditionalFormatting>
  <conditionalFormatting sqref="F269">
    <cfRule type="cellIs" dxfId="297" priority="326" operator="equal">
      <formula>0</formula>
    </cfRule>
  </conditionalFormatting>
  <conditionalFormatting sqref="E269">
    <cfRule type="cellIs" dxfId="296" priority="324" operator="equal">
      <formula>0</formula>
    </cfRule>
  </conditionalFormatting>
  <conditionalFormatting sqref="D269:D270">
    <cfRule type="cellIs" dxfId="295" priority="323" operator="equal">
      <formula>0</formula>
    </cfRule>
  </conditionalFormatting>
  <conditionalFormatting sqref="E272:F272">
    <cfRule type="cellIs" dxfId="294" priority="321" operator="equal">
      <formula>0</formula>
    </cfRule>
  </conditionalFormatting>
  <conditionalFormatting sqref="F271">
    <cfRule type="cellIs" dxfId="293" priority="322" operator="equal">
      <formula>0</formula>
    </cfRule>
  </conditionalFormatting>
  <conditionalFormatting sqref="E271">
    <cfRule type="cellIs" dxfId="292" priority="320" operator="equal">
      <formula>0</formula>
    </cfRule>
  </conditionalFormatting>
  <conditionalFormatting sqref="D271:D272">
    <cfRule type="cellIs" dxfId="291" priority="319" operator="equal">
      <formula>0</formula>
    </cfRule>
  </conditionalFormatting>
  <conditionalFormatting sqref="E276:F276">
    <cfRule type="cellIs" dxfId="290" priority="317" operator="equal">
      <formula>0</formula>
    </cfRule>
  </conditionalFormatting>
  <conditionalFormatting sqref="F275">
    <cfRule type="cellIs" dxfId="289" priority="318" operator="equal">
      <formula>0</formula>
    </cfRule>
  </conditionalFormatting>
  <conditionalFormatting sqref="E275">
    <cfRule type="cellIs" dxfId="288" priority="316" operator="equal">
      <formula>0</formula>
    </cfRule>
  </conditionalFormatting>
  <conditionalFormatting sqref="D275:D276">
    <cfRule type="cellIs" dxfId="287" priority="315" operator="equal">
      <formula>0</formula>
    </cfRule>
  </conditionalFormatting>
  <conditionalFormatting sqref="E278:F278">
    <cfRule type="cellIs" dxfId="286" priority="313" operator="equal">
      <formula>0</formula>
    </cfRule>
  </conditionalFormatting>
  <conditionalFormatting sqref="F277">
    <cfRule type="cellIs" dxfId="285" priority="314" operator="equal">
      <formula>0</formula>
    </cfRule>
  </conditionalFormatting>
  <conditionalFormatting sqref="E277">
    <cfRule type="cellIs" dxfId="284" priority="312" operator="equal">
      <formula>0</formula>
    </cfRule>
  </conditionalFormatting>
  <conditionalFormatting sqref="D277:D278">
    <cfRule type="cellIs" dxfId="283" priority="311" operator="equal">
      <formula>0</formula>
    </cfRule>
  </conditionalFormatting>
  <conditionalFormatting sqref="E282:F282">
    <cfRule type="cellIs" dxfId="282" priority="309" operator="equal">
      <formula>0</formula>
    </cfRule>
  </conditionalFormatting>
  <conditionalFormatting sqref="F281">
    <cfRule type="cellIs" dxfId="281" priority="310" operator="equal">
      <formula>0</formula>
    </cfRule>
  </conditionalFormatting>
  <conditionalFormatting sqref="D281:D282">
    <cfRule type="cellIs" dxfId="280" priority="307" operator="equal">
      <formula>0</formula>
    </cfRule>
  </conditionalFormatting>
  <conditionalFormatting sqref="E284:F284">
    <cfRule type="cellIs" dxfId="279" priority="305" operator="equal">
      <formula>0</formula>
    </cfRule>
  </conditionalFormatting>
  <conditionalFormatting sqref="E283">
    <cfRule type="cellIs" dxfId="278" priority="304" operator="equal">
      <formula>0</formula>
    </cfRule>
  </conditionalFormatting>
  <conditionalFormatting sqref="D283:D284">
    <cfRule type="cellIs" dxfId="277" priority="303" operator="equal">
      <formula>0</formula>
    </cfRule>
  </conditionalFormatting>
  <conditionalFormatting sqref="E286:F286">
    <cfRule type="cellIs" dxfId="276" priority="301" operator="equal">
      <formula>0</formula>
    </cfRule>
  </conditionalFormatting>
  <conditionalFormatting sqref="F285">
    <cfRule type="cellIs" dxfId="275" priority="302" operator="equal">
      <formula>0</formula>
    </cfRule>
  </conditionalFormatting>
  <conditionalFormatting sqref="E285">
    <cfRule type="cellIs" dxfId="274" priority="300" operator="equal">
      <formula>0</formula>
    </cfRule>
  </conditionalFormatting>
  <conditionalFormatting sqref="D285:D286">
    <cfRule type="cellIs" dxfId="273" priority="299" operator="equal">
      <formula>0</formula>
    </cfRule>
  </conditionalFormatting>
  <conditionalFormatting sqref="E288:F288">
    <cfRule type="cellIs" dxfId="272" priority="297" operator="equal">
      <formula>0</formula>
    </cfRule>
  </conditionalFormatting>
  <conditionalFormatting sqref="F287">
    <cfRule type="cellIs" dxfId="271" priority="298" operator="equal">
      <formula>0</formula>
    </cfRule>
  </conditionalFormatting>
  <conditionalFormatting sqref="E287">
    <cfRule type="cellIs" dxfId="270" priority="296" operator="equal">
      <formula>0</formula>
    </cfRule>
  </conditionalFormatting>
  <conditionalFormatting sqref="D287:D288">
    <cfRule type="cellIs" dxfId="269" priority="295" operator="equal">
      <formula>0</formula>
    </cfRule>
  </conditionalFormatting>
  <conditionalFormatting sqref="E290:F290">
    <cfRule type="cellIs" dxfId="268" priority="293" operator="equal">
      <formula>0</formula>
    </cfRule>
  </conditionalFormatting>
  <conditionalFormatting sqref="F289">
    <cfRule type="cellIs" dxfId="267" priority="294" operator="equal">
      <formula>0</formula>
    </cfRule>
  </conditionalFormatting>
  <conditionalFormatting sqref="E289">
    <cfRule type="cellIs" dxfId="266" priority="292" operator="equal">
      <formula>0</formula>
    </cfRule>
  </conditionalFormatting>
  <conditionalFormatting sqref="D289:D290">
    <cfRule type="cellIs" dxfId="265" priority="291" operator="equal">
      <formula>0</formula>
    </cfRule>
  </conditionalFormatting>
  <conditionalFormatting sqref="E296:F296">
    <cfRule type="cellIs" dxfId="264" priority="289" operator="equal">
      <formula>0</formula>
    </cfRule>
  </conditionalFormatting>
  <conditionalFormatting sqref="F295">
    <cfRule type="cellIs" dxfId="263" priority="290" operator="equal">
      <formula>0</formula>
    </cfRule>
  </conditionalFormatting>
  <conditionalFormatting sqref="E295">
    <cfRule type="cellIs" dxfId="262" priority="288" operator="equal">
      <formula>0</formula>
    </cfRule>
  </conditionalFormatting>
  <conditionalFormatting sqref="D295:D296">
    <cfRule type="cellIs" dxfId="261" priority="287" operator="equal">
      <formula>0</formula>
    </cfRule>
  </conditionalFormatting>
  <conditionalFormatting sqref="E298:F298">
    <cfRule type="cellIs" dxfId="260" priority="285" operator="equal">
      <formula>0</formula>
    </cfRule>
  </conditionalFormatting>
  <conditionalFormatting sqref="F297">
    <cfRule type="cellIs" dxfId="259" priority="286" operator="equal">
      <formula>0</formula>
    </cfRule>
  </conditionalFormatting>
  <conditionalFormatting sqref="E297">
    <cfRule type="cellIs" dxfId="258" priority="284" operator="equal">
      <formula>0</formula>
    </cfRule>
  </conditionalFormatting>
  <conditionalFormatting sqref="D297:D298">
    <cfRule type="cellIs" dxfId="257" priority="283" operator="equal">
      <formula>0</formula>
    </cfRule>
  </conditionalFormatting>
  <conditionalFormatting sqref="E300:F300">
    <cfRule type="cellIs" dxfId="256" priority="281" operator="equal">
      <formula>0</formula>
    </cfRule>
  </conditionalFormatting>
  <conditionalFormatting sqref="F299">
    <cfRule type="cellIs" dxfId="255" priority="282" operator="equal">
      <formula>0</formula>
    </cfRule>
  </conditionalFormatting>
  <conditionalFormatting sqref="E299">
    <cfRule type="cellIs" dxfId="254" priority="280" operator="equal">
      <formula>0</formula>
    </cfRule>
  </conditionalFormatting>
  <conditionalFormatting sqref="D299:D300">
    <cfRule type="cellIs" dxfId="253" priority="279" operator="equal">
      <formula>0</formula>
    </cfRule>
  </conditionalFormatting>
  <conditionalFormatting sqref="E302:F302">
    <cfRule type="cellIs" dxfId="252" priority="277" operator="equal">
      <formula>0</formula>
    </cfRule>
  </conditionalFormatting>
  <conditionalFormatting sqref="F301">
    <cfRule type="cellIs" dxfId="251" priority="278" operator="equal">
      <formula>0</formula>
    </cfRule>
  </conditionalFormatting>
  <conditionalFormatting sqref="E301">
    <cfRule type="cellIs" dxfId="250" priority="276" operator="equal">
      <formula>0</formula>
    </cfRule>
  </conditionalFormatting>
  <conditionalFormatting sqref="D301:D302">
    <cfRule type="cellIs" dxfId="249" priority="275" operator="equal">
      <formula>0</formula>
    </cfRule>
  </conditionalFormatting>
  <conditionalFormatting sqref="E306:F306">
    <cfRule type="cellIs" dxfId="248" priority="273" operator="equal">
      <formula>0</formula>
    </cfRule>
  </conditionalFormatting>
  <conditionalFormatting sqref="F305">
    <cfRule type="cellIs" dxfId="247" priority="274" operator="equal">
      <formula>0</formula>
    </cfRule>
  </conditionalFormatting>
  <conditionalFormatting sqref="E305">
    <cfRule type="cellIs" dxfId="246" priority="272" operator="equal">
      <formula>0</formula>
    </cfRule>
  </conditionalFormatting>
  <conditionalFormatting sqref="D305:D306">
    <cfRule type="cellIs" dxfId="245" priority="271" operator="equal">
      <formula>0</formula>
    </cfRule>
  </conditionalFormatting>
  <conditionalFormatting sqref="E308:F308">
    <cfRule type="cellIs" dxfId="244" priority="269" operator="equal">
      <formula>0</formula>
    </cfRule>
  </conditionalFormatting>
  <conditionalFormatting sqref="F307">
    <cfRule type="cellIs" dxfId="243" priority="270" operator="equal">
      <formula>0</formula>
    </cfRule>
  </conditionalFormatting>
  <conditionalFormatting sqref="E307">
    <cfRule type="cellIs" dxfId="242" priority="268" operator="equal">
      <formula>0</formula>
    </cfRule>
  </conditionalFormatting>
  <conditionalFormatting sqref="D307:D308">
    <cfRule type="cellIs" dxfId="241" priority="267" operator="equal">
      <formula>0</formula>
    </cfRule>
  </conditionalFormatting>
  <conditionalFormatting sqref="E310:F310">
    <cfRule type="cellIs" dxfId="240" priority="265" operator="equal">
      <formula>0</formula>
    </cfRule>
  </conditionalFormatting>
  <conditionalFormatting sqref="F335">
    <cfRule type="cellIs" dxfId="239" priority="234" operator="equal">
      <formula>0</formula>
    </cfRule>
  </conditionalFormatting>
  <conditionalFormatting sqref="E335">
    <cfRule type="cellIs" dxfId="238" priority="232" operator="equal">
      <formula>0</formula>
    </cfRule>
  </conditionalFormatting>
  <conditionalFormatting sqref="D310">
    <cfRule type="cellIs" dxfId="237" priority="263" operator="equal">
      <formula>0</formula>
    </cfRule>
  </conditionalFormatting>
  <conditionalFormatting sqref="E312:F312">
    <cfRule type="cellIs" dxfId="236" priority="261" operator="equal">
      <formula>0</formula>
    </cfRule>
  </conditionalFormatting>
  <conditionalFormatting sqref="F311">
    <cfRule type="cellIs" dxfId="235" priority="262" operator="equal">
      <formula>0</formula>
    </cfRule>
  </conditionalFormatting>
  <conditionalFormatting sqref="E311">
    <cfRule type="cellIs" dxfId="234" priority="260" operator="equal">
      <formula>0</formula>
    </cfRule>
  </conditionalFormatting>
  <conditionalFormatting sqref="D311:D312">
    <cfRule type="cellIs" dxfId="233" priority="259" operator="equal">
      <formula>0</formula>
    </cfRule>
  </conditionalFormatting>
  <conditionalFormatting sqref="E322:F322">
    <cfRule type="cellIs" dxfId="232" priority="257" operator="equal">
      <formula>0</formula>
    </cfRule>
  </conditionalFormatting>
  <conditionalFormatting sqref="F321">
    <cfRule type="cellIs" dxfId="231" priority="258" operator="equal">
      <formula>0</formula>
    </cfRule>
  </conditionalFormatting>
  <conditionalFormatting sqref="E321">
    <cfRule type="cellIs" dxfId="230" priority="256" operator="equal">
      <formula>0</formula>
    </cfRule>
  </conditionalFormatting>
  <conditionalFormatting sqref="D321:D322">
    <cfRule type="cellIs" dxfId="229" priority="255" operator="equal">
      <formula>0</formula>
    </cfRule>
  </conditionalFormatting>
  <conditionalFormatting sqref="E324:F324">
    <cfRule type="cellIs" dxfId="228" priority="253" operator="equal">
      <formula>0</formula>
    </cfRule>
  </conditionalFormatting>
  <conditionalFormatting sqref="F323">
    <cfRule type="cellIs" dxfId="227" priority="254" operator="equal">
      <formula>0</formula>
    </cfRule>
  </conditionalFormatting>
  <conditionalFormatting sqref="E323">
    <cfRule type="cellIs" dxfId="226" priority="252" operator="equal">
      <formula>0</formula>
    </cfRule>
  </conditionalFormatting>
  <conditionalFormatting sqref="D323:D324">
    <cfRule type="cellIs" dxfId="225" priority="251" operator="equal">
      <formula>0</formula>
    </cfRule>
  </conditionalFormatting>
  <conditionalFormatting sqref="E326:F326">
    <cfRule type="cellIs" dxfId="224" priority="249" operator="equal">
      <formula>0</formula>
    </cfRule>
  </conditionalFormatting>
  <conditionalFormatting sqref="F325">
    <cfRule type="cellIs" dxfId="223" priority="250" operator="equal">
      <formula>0</formula>
    </cfRule>
  </conditionalFormatting>
  <conditionalFormatting sqref="E325">
    <cfRule type="cellIs" dxfId="222" priority="248" operator="equal">
      <formula>0</formula>
    </cfRule>
  </conditionalFormatting>
  <conditionalFormatting sqref="D325:D326">
    <cfRule type="cellIs" dxfId="221" priority="247" operator="equal">
      <formula>0</formula>
    </cfRule>
  </conditionalFormatting>
  <conditionalFormatting sqref="E328:F328">
    <cfRule type="cellIs" dxfId="220" priority="245" operator="equal">
      <formula>0</formula>
    </cfRule>
  </conditionalFormatting>
  <conditionalFormatting sqref="F327">
    <cfRule type="cellIs" dxfId="219" priority="246" operator="equal">
      <formula>0</formula>
    </cfRule>
  </conditionalFormatting>
  <conditionalFormatting sqref="E327">
    <cfRule type="cellIs" dxfId="218" priority="244" operator="equal">
      <formula>0</formula>
    </cfRule>
  </conditionalFormatting>
  <conditionalFormatting sqref="D327:D328">
    <cfRule type="cellIs" dxfId="217" priority="243" operator="equal">
      <formula>0</formula>
    </cfRule>
  </conditionalFormatting>
  <conditionalFormatting sqref="E332:F332">
    <cfRule type="cellIs" dxfId="216" priority="241" operator="equal">
      <formula>0</formula>
    </cfRule>
  </conditionalFormatting>
  <conditionalFormatting sqref="F331">
    <cfRule type="cellIs" dxfId="215" priority="242" operator="equal">
      <formula>0</formula>
    </cfRule>
  </conditionalFormatting>
  <conditionalFormatting sqref="E331">
    <cfRule type="cellIs" dxfId="214" priority="240" operator="equal">
      <formula>0</formula>
    </cfRule>
  </conditionalFormatting>
  <conditionalFormatting sqref="D331:D332">
    <cfRule type="cellIs" dxfId="213" priority="239" operator="equal">
      <formula>0</formula>
    </cfRule>
  </conditionalFormatting>
  <conditionalFormatting sqref="E334:F334">
    <cfRule type="cellIs" dxfId="212" priority="237" operator="equal">
      <formula>0</formula>
    </cfRule>
  </conditionalFormatting>
  <conditionalFormatting sqref="F333">
    <cfRule type="cellIs" dxfId="211" priority="238" operator="equal">
      <formula>0</formula>
    </cfRule>
  </conditionalFormatting>
  <conditionalFormatting sqref="E333">
    <cfRule type="cellIs" dxfId="210" priority="236" operator="equal">
      <formula>0</formula>
    </cfRule>
  </conditionalFormatting>
  <conditionalFormatting sqref="D333:D334">
    <cfRule type="cellIs" dxfId="209" priority="235" operator="equal">
      <formula>0</formula>
    </cfRule>
  </conditionalFormatting>
  <conditionalFormatting sqref="E336:F336">
    <cfRule type="cellIs" dxfId="208" priority="233" operator="equal">
      <formula>0</formula>
    </cfRule>
  </conditionalFormatting>
  <conditionalFormatting sqref="D335:D336">
    <cfRule type="cellIs" dxfId="207" priority="231" operator="equal">
      <formula>0</formula>
    </cfRule>
  </conditionalFormatting>
  <conditionalFormatting sqref="E338:F338">
    <cfRule type="cellIs" dxfId="206" priority="229" operator="equal">
      <formula>0</formula>
    </cfRule>
  </conditionalFormatting>
  <conditionalFormatting sqref="F337">
    <cfRule type="cellIs" dxfId="205" priority="230" operator="equal">
      <formula>0</formula>
    </cfRule>
  </conditionalFormatting>
  <conditionalFormatting sqref="E337">
    <cfRule type="cellIs" dxfId="204" priority="228" operator="equal">
      <formula>0</formula>
    </cfRule>
  </conditionalFormatting>
  <conditionalFormatting sqref="D337:D338">
    <cfRule type="cellIs" dxfId="203" priority="227" operator="equal">
      <formula>0</formula>
    </cfRule>
  </conditionalFormatting>
  <conditionalFormatting sqref="E340:F340">
    <cfRule type="cellIs" dxfId="202" priority="225" operator="equal">
      <formula>0</formula>
    </cfRule>
  </conditionalFormatting>
  <conditionalFormatting sqref="F339">
    <cfRule type="cellIs" dxfId="201" priority="226" operator="equal">
      <formula>0</formula>
    </cfRule>
  </conditionalFormatting>
  <conditionalFormatting sqref="E339">
    <cfRule type="cellIs" dxfId="200" priority="224" operator="equal">
      <formula>0</formula>
    </cfRule>
  </conditionalFormatting>
  <conditionalFormatting sqref="D339:D340">
    <cfRule type="cellIs" dxfId="199" priority="223" operator="equal">
      <formula>0</formula>
    </cfRule>
  </conditionalFormatting>
  <conditionalFormatting sqref="E342:F342">
    <cfRule type="cellIs" dxfId="198" priority="221" operator="equal">
      <formula>0</formula>
    </cfRule>
  </conditionalFormatting>
  <conditionalFormatting sqref="F341">
    <cfRule type="cellIs" dxfId="197" priority="222" operator="equal">
      <formula>0</formula>
    </cfRule>
  </conditionalFormatting>
  <conditionalFormatting sqref="E341">
    <cfRule type="cellIs" dxfId="196" priority="220" operator="equal">
      <formula>0</formula>
    </cfRule>
  </conditionalFormatting>
  <conditionalFormatting sqref="D341:D342">
    <cfRule type="cellIs" dxfId="195" priority="219" operator="equal">
      <formula>0</formula>
    </cfRule>
  </conditionalFormatting>
  <conditionalFormatting sqref="E344:F344">
    <cfRule type="cellIs" dxfId="194" priority="217" operator="equal">
      <formula>0</formula>
    </cfRule>
  </conditionalFormatting>
  <conditionalFormatting sqref="F343">
    <cfRule type="cellIs" dxfId="193" priority="218" operator="equal">
      <formula>0</formula>
    </cfRule>
  </conditionalFormatting>
  <conditionalFormatting sqref="E343">
    <cfRule type="cellIs" dxfId="192" priority="216" operator="equal">
      <formula>0</formula>
    </cfRule>
  </conditionalFormatting>
  <conditionalFormatting sqref="D343:D344">
    <cfRule type="cellIs" dxfId="191" priority="215" operator="equal">
      <formula>0</formula>
    </cfRule>
  </conditionalFormatting>
  <conditionalFormatting sqref="E350:F350">
    <cfRule type="cellIs" dxfId="190" priority="213" operator="equal">
      <formula>0</formula>
    </cfRule>
  </conditionalFormatting>
  <conditionalFormatting sqref="F349">
    <cfRule type="cellIs" dxfId="189" priority="214" operator="equal">
      <formula>0</formula>
    </cfRule>
  </conditionalFormatting>
  <conditionalFormatting sqref="E349">
    <cfRule type="cellIs" dxfId="188" priority="212" operator="equal">
      <formula>0</formula>
    </cfRule>
  </conditionalFormatting>
  <conditionalFormatting sqref="D349:D350">
    <cfRule type="cellIs" dxfId="187" priority="211" operator="equal">
      <formula>0</formula>
    </cfRule>
  </conditionalFormatting>
  <conditionalFormatting sqref="E352:F352">
    <cfRule type="cellIs" dxfId="186" priority="209" operator="equal">
      <formula>0</formula>
    </cfRule>
  </conditionalFormatting>
  <conditionalFormatting sqref="F351">
    <cfRule type="cellIs" dxfId="185" priority="210" operator="equal">
      <formula>0</formula>
    </cfRule>
  </conditionalFormatting>
  <conditionalFormatting sqref="E351">
    <cfRule type="cellIs" dxfId="184" priority="208" operator="equal">
      <formula>0</formula>
    </cfRule>
  </conditionalFormatting>
  <conditionalFormatting sqref="D351:D352">
    <cfRule type="cellIs" dxfId="183" priority="207" operator="equal">
      <formula>0</formula>
    </cfRule>
  </conditionalFormatting>
  <conditionalFormatting sqref="E354:F354">
    <cfRule type="cellIs" dxfId="182" priority="205" operator="equal">
      <formula>0</formula>
    </cfRule>
  </conditionalFormatting>
  <conditionalFormatting sqref="F353">
    <cfRule type="cellIs" dxfId="181" priority="206" operator="equal">
      <formula>0</formula>
    </cfRule>
  </conditionalFormatting>
  <conditionalFormatting sqref="E353">
    <cfRule type="cellIs" dxfId="180" priority="204" operator="equal">
      <formula>0</formula>
    </cfRule>
  </conditionalFormatting>
  <conditionalFormatting sqref="D353:D354">
    <cfRule type="cellIs" dxfId="179" priority="203" operator="equal">
      <formula>0</formula>
    </cfRule>
  </conditionalFormatting>
  <conditionalFormatting sqref="E358:F358">
    <cfRule type="cellIs" dxfId="178" priority="201" operator="equal">
      <formula>0</formula>
    </cfRule>
  </conditionalFormatting>
  <conditionalFormatting sqref="F357">
    <cfRule type="cellIs" dxfId="177" priority="202" operator="equal">
      <formula>0</formula>
    </cfRule>
  </conditionalFormatting>
  <conditionalFormatting sqref="E357">
    <cfRule type="cellIs" dxfId="176" priority="200" operator="equal">
      <formula>0</formula>
    </cfRule>
  </conditionalFormatting>
  <conditionalFormatting sqref="D357:D358">
    <cfRule type="cellIs" dxfId="175" priority="199" operator="equal">
      <formula>0</formula>
    </cfRule>
  </conditionalFormatting>
  <conditionalFormatting sqref="E360:F360">
    <cfRule type="cellIs" dxfId="174" priority="197" operator="equal">
      <formula>0</formula>
    </cfRule>
  </conditionalFormatting>
  <conditionalFormatting sqref="F359">
    <cfRule type="cellIs" dxfId="173" priority="198" operator="equal">
      <formula>0</formula>
    </cfRule>
  </conditionalFormatting>
  <conditionalFormatting sqref="E359">
    <cfRule type="cellIs" dxfId="172" priority="196" operator="equal">
      <formula>0</formula>
    </cfRule>
  </conditionalFormatting>
  <conditionalFormatting sqref="D359:D360">
    <cfRule type="cellIs" dxfId="171" priority="195" operator="equal">
      <formula>0</formula>
    </cfRule>
  </conditionalFormatting>
  <conditionalFormatting sqref="E364:F364">
    <cfRule type="cellIs" dxfId="170" priority="193" operator="equal">
      <formula>0</formula>
    </cfRule>
  </conditionalFormatting>
  <conditionalFormatting sqref="F363">
    <cfRule type="cellIs" dxfId="169" priority="194" operator="equal">
      <formula>0</formula>
    </cfRule>
  </conditionalFormatting>
  <conditionalFormatting sqref="E363">
    <cfRule type="cellIs" dxfId="168" priority="192" operator="equal">
      <formula>0</formula>
    </cfRule>
  </conditionalFormatting>
  <conditionalFormatting sqref="D363:D364">
    <cfRule type="cellIs" dxfId="167" priority="191" operator="equal">
      <formula>0</formula>
    </cfRule>
  </conditionalFormatting>
  <conditionalFormatting sqref="E366:F366">
    <cfRule type="cellIs" dxfId="166" priority="189" operator="equal">
      <formula>0</formula>
    </cfRule>
  </conditionalFormatting>
  <conditionalFormatting sqref="F365">
    <cfRule type="cellIs" dxfId="165" priority="190" operator="equal">
      <formula>0</formula>
    </cfRule>
  </conditionalFormatting>
  <conditionalFormatting sqref="E365">
    <cfRule type="cellIs" dxfId="164" priority="188" operator="equal">
      <formula>0</formula>
    </cfRule>
  </conditionalFormatting>
  <conditionalFormatting sqref="D365:D366">
    <cfRule type="cellIs" dxfId="163" priority="187" operator="equal">
      <formula>0</formula>
    </cfRule>
  </conditionalFormatting>
  <conditionalFormatting sqref="E368:F368">
    <cfRule type="cellIs" dxfId="162" priority="185" operator="equal">
      <formula>0</formula>
    </cfRule>
  </conditionalFormatting>
  <conditionalFormatting sqref="F367">
    <cfRule type="cellIs" dxfId="161" priority="186" operator="equal">
      <formula>0</formula>
    </cfRule>
  </conditionalFormatting>
  <conditionalFormatting sqref="E367">
    <cfRule type="cellIs" dxfId="160" priority="184" operator="equal">
      <formula>0</formula>
    </cfRule>
  </conditionalFormatting>
  <conditionalFormatting sqref="D367:D368">
    <cfRule type="cellIs" dxfId="159" priority="183" operator="equal">
      <formula>0</formula>
    </cfRule>
  </conditionalFormatting>
  <conditionalFormatting sqref="E370:F370">
    <cfRule type="cellIs" dxfId="158" priority="181" operator="equal">
      <formula>0</formula>
    </cfRule>
  </conditionalFormatting>
  <conditionalFormatting sqref="F369">
    <cfRule type="cellIs" dxfId="157" priority="182" operator="equal">
      <formula>0</formula>
    </cfRule>
  </conditionalFormatting>
  <conditionalFormatting sqref="E369">
    <cfRule type="cellIs" dxfId="156" priority="180" operator="equal">
      <formula>0</formula>
    </cfRule>
  </conditionalFormatting>
  <conditionalFormatting sqref="D369:D370">
    <cfRule type="cellIs" dxfId="155" priority="179" operator="equal">
      <formula>0</formula>
    </cfRule>
  </conditionalFormatting>
  <conditionalFormatting sqref="E378:F378">
    <cfRule type="cellIs" dxfId="154" priority="177" operator="equal">
      <formula>0</formula>
    </cfRule>
  </conditionalFormatting>
  <conditionalFormatting sqref="F377">
    <cfRule type="cellIs" dxfId="153" priority="178" operator="equal">
      <formula>0</formula>
    </cfRule>
  </conditionalFormatting>
  <conditionalFormatting sqref="E377">
    <cfRule type="cellIs" dxfId="152" priority="176" operator="equal">
      <formula>0</formula>
    </cfRule>
  </conditionalFormatting>
  <conditionalFormatting sqref="D377:D378">
    <cfRule type="cellIs" dxfId="151" priority="175" operator="equal">
      <formula>0</formula>
    </cfRule>
  </conditionalFormatting>
  <conditionalFormatting sqref="E380:F380">
    <cfRule type="cellIs" dxfId="150" priority="173" operator="equal">
      <formula>0</formula>
    </cfRule>
  </conditionalFormatting>
  <conditionalFormatting sqref="F379">
    <cfRule type="cellIs" dxfId="149" priority="174" operator="equal">
      <formula>0</formula>
    </cfRule>
  </conditionalFormatting>
  <conditionalFormatting sqref="E379">
    <cfRule type="cellIs" dxfId="148" priority="172" operator="equal">
      <formula>0</formula>
    </cfRule>
  </conditionalFormatting>
  <conditionalFormatting sqref="D379:D380">
    <cfRule type="cellIs" dxfId="147" priority="171" operator="equal">
      <formula>0</formula>
    </cfRule>
  </conditionalFormatting>
  <conditionalFormatting sqref="E384:F384">
    <cfRule type="cellIs" dxfId="146" priority="169" operator="equal">
      <formula>0</formula>
    </cfRule>
  </conditionalFormatting>
  <conditionalFormatting sqref="F383">
    <cfRule type="cellIs" dxfId="145" priority="170" operator="equal">
      <formula>0</formula>
    </cfRule>
  </conditionalFormatting>
  <conditionalFormatting sqref="E383">
    <cfRule type="cellIs" dxfId="144" priority="168" operator="equal">
      <formula>0</formula>
    </cfRule>
  </conditionalFormatting>
  <conditionalFormatting sqref="D383:D384">
    <cfRule type="cellIs" dxfId="143" priority="167" operator="equal">
      <formula>0</formula>
    </cfRule>
  </conditionalFormatting>
  <conditionalFormatting sqref="E386:F386">
    <cfRule type="cellIs" dxfId="142" priority="165" operator="equal">
      <formula>0</formula>
    </cfRule>
  </conditionalFormatting>
  <conditionalFormatting sqref="F385">
    <cfRule type="cellIs" dxfId="141" priority="166" operator="equal">
      <formula>0</formula>
    </cfRule>
  </conditionalFormatting>
  <conditionalFormatting sqref="E385">
    <cfRule type="cellIs" dxfId="140" priority="164" operator="equal">
      <formula>0</formula>
    </cfRule>
  </conditionalFormatting>
  <conditionalFormatting sqref="D385:D386">
    <cfRule type="cellIs" dxfId="139" priority="163" operator="equal">
      <formula>0</formula>
    </cfRule>
  </conditionalFormatting>
  <conditionalFormatting sqref="E388:F388">
    <cfRule type="cellIs" dxfId="138" priority="161" operator="equal">
      <formula>0</formula>
    </cfRule>
  </conditionalFormatting>
  <conditionalFormatting sqref="F387">
    <cfRule type="cellIs" dxfId="137" priority="162" operator="equal">
      <formula>0</formula>
    </cfRule>
  </conditionalFormatting>
  <conditionalFormatting sqref="E387">
    <cfRule type="cellIs" dxfId="136" priority="160" operator="equal">
      <formula>0</formula>
    </cfRule>
  </conditionalFormatting>
  <conditionalFormatting sqref="D387:D388">
    <cfRule type="cellIs" dxfId="135" priority="159" operator="equal">
      <formula>0</formula>
    </cfRule>
  </conditionalFormatting>
  <conditionalFormatting sqref="E392:F392">
    <cfRule type="cellIs" dxfId="134" priority="157" operator="equal">
      <formula>0</formula>
    </cfRule>
  </conditionalFormatting>
  <conditionalFormatting sqref="F391">
    <cfRule type="cellIs" dxfId="133" priority="158" operator="equal">
      <formula>0</formula>
    </cfRule>
  </conditionalFormatting>
  <conditionalFormatting sqref="E391">
    <cfRule type="cellIs" dxfId="132" priority="156" operator="equal">
      <formula>0</formula>
    </cfRule>
  </conditionalFormatting>
  <conditionalFormatting sqref="D391:D392">
    <cfRule type="cellIs" dxfId="131" priority="155" operator="equal">
      <formula>0</formula>
    </cfRule>
  </conditionalFormatting>
  <conditionalFormatting sqref="E394:F394">
    <cfRule type="cellIs" dxfId="130" priority="153" operator="equal">
      <formula>0</formula>
    </cfRule>
  </conditionalFormatting>
  <conditionalFormatting sqref="F393">
    <cfRule type="cellIs" dxfId="129" priority="154" operator="equal">
      <formula>0</formula>
    </cfRule>
  </conditionalFormatting>
  <conditionalFormatting sqref="D393:D394">
    <cfRule type="cellIs" dxfId="128" priority="151" operator="equal">
      <formula>0</formula>
    </cfRule>
  </conditionalFormatting>
  <conditionalFormatting sqref="E396:F396">
    <cfRule type="cellIs" dxfId="127" priority="149" operator="equal">
      <formula>0</formula>
    </cfRule>
  </conditionalFormatting>
  <conditionalFormatting sqref="F395">
    <cfRule type="cellIs" dxfId="126" priority="150" operator="equal">
      <formula>0</formula>
    </cfRule>
  </conditionalFormatting>
  <conditionalFormatting sqref="E415">
    <cfRule type="cellIs" dxfId="125" priority="120" operator="equal">
      <formula>0</formula>
    </cfRule>
  </conditionalFormatting>
  <conditionalFormatting sqref="D395:D396">
    <cfRule type="cellIs" dxfId="124" priority="147" operator="equal">
      <formula>0</formula>
    </cfRule>
  </conditionalFormatting>
  <conditionalFormatting sqref="E398:F398">
    <cfRule type="cellIs" dxfId="123" priority="145" operator="equal">
      <formula>0</formula>
    </cfRule>
  </conditionalFormatting>
  <conditionalFormatting sqref="F397">
    <cfRule type="cellIs" dxfId="122" priority="146" operator="equal">
      <formula>0</formula>
    </cfRule>
  </conditionalFormatting>
  <conditionalFormatting sqref="E418:F418">
    <cfRule type="cellIs" dxfId="121" priority="117" operator="equal">
      <formula>0</formula>
    </cfRule>
  </conditionalFormatting>
  <conditionalFormatting sqref="D397:D398">
    <cfRule type="cellIs" dxfId="120" priority="143" operator="equal">
      <formula>0</formula>
    </cfRule>
  </conditionalFormatting>
  <conditionalFormatting sqref="E400:F400">
    <cfRule type="cellIs" dxfId="119" priority="141" operator="equal">
      <formula>0</formula>
    </cfRule>
  </conditionalFormatting>
  <conditionalFormatting sqref="F399">
    <cfRule type="cellIs" dxfId="118" priority="142" operator="equal">
      <formula>0</formula>
    </cfRule>
  </conditionalFormatting>
  <conditionalFormatting sqref="F419">
    <cfRule type="cellIs" dxfId="117" priority="114" operator="equal">
      <formula>0</formula>
    </cfRule>
  </conditionalFormatting>
  <conditionalFormatting sqref="D399:D400">
    <cfRule type="cellIs" dxfId="116" priority="139" operator="equal">
      <formula>0</formula>
    </cfRule>
  </conditionalFormatting>
  <conditionalFormatting sqref="E404:F404">
    <cfRule type="cellIs" dxfId="115" priority="137" operator="equal">
      <formula>0</formula>
    </cfRule>
  </conditionalFormatting>
  <conditionalFormatting sqref="F403">
    <cfRule type="cellIs" dxfId="114" priority="138" operator="equal">
      <formula>0</formula>
    </cfRule>
  </conditionalFormatting>
  <conditionalFormatting sqref="E403">
    <cfRule type="cellIs" dxfId="113" priority="136" operator="equal">
      <formula>0</formula>
    </cfRule>
  </conditionalFormatting>
  <conditionalFormatting sqref="D403:D404">
    <cfRule type="cellIs" dxfId="112" priority="135" operator="equal">
      <formula>0</formula>
    </cfRule>
  </conditionalFormatting>
  <conditionalFormatting sqref="E406:F406">
    <cfRule type="cellIs" dxfId="111" priority="133" operator="equal">
      <formula>0</formula>
    </cfRule>
  </conditionalFormatting>
  <conditionalFormatting sqref="F405">
    <cfRule type="cellIs" dxfId="110" priority="134" operator="equal">
      <formula>0</formula>
    </cfRule>
  </conditionalFormatting>
  <conditionalFormatting sqref="E405">
    <cfRule type="cellIs" dxfId="109" priority="132" operator="equal">
      <formula>0</formula>
    </cfRule>
  </conditionalFormatting>
  <conditionalFormatting sqref="D405:D406">
    <cfRule type="cellIs" dxfId="108" priority="131" operator="equal">
      <formula>0</formula>
    </cfRule>
  </conditionalFormatting>
  <conditionalFormatting sqref="E408:F408">
    <cfRule type="cellIs" dxfId="107" priority="129" operator="equal">
      <formula>0</formula>
    </cfRule>
  </conditionalFormatting>
  <conditionalFormatting sqref="F407">
    <cfRule type="cellIs" dxfId="106" priority="130" operator="equal">
      <formula>0</formula>
    </cfRule>
  </conditionalFormatting>
  <conditionalFormatting sqref="E407">
    <cfRule type="cellIs" dxfId="105" priority="128" operator="equal">
      <formula>0</formula>
    </cfRule>
  </conditionalFormatting>
  <conditionalFormatting sqref="D407:D408">
    <cfRule type="cellIs" dxfId="104" priority="127" operator="equal">
      <formula>0</formula>
    </cfRule>
  </conditionalFormatting>
  <conditionalFormatting sqref="E414:F414">
    <cfRule type="cellIs" dxfId="103" priority="125" operator="equal">
      <formula>0</formula>
    </cfRule>
  </conditionalFormatting>
  <conditionalFormatting sqref="F413">
    <cfRule type="cellIs" dxfId="102" priority="126" operator="equal">
      <formula>0</formula>
    </cfRule>
  </conditionalFormatting>
  <conditionalFormatting sqref="E413">
    <cfRule type="cellIs" dxfId="101" priority="124" operator="equal">
      <formula>0</formula>
    </cfRule>
  </conditionalFormatting>
  <conditionalFormatting sqref="D413:D414">
    <cfRule type="cellIs" dxfId="100" priority="123" operator="equal">
      <formula>0</formula>
    </cfRule>
  </conditionalFormatting>
  <conditionalFormatting sqref="E416:F416">
    <cfRule type="cellIs" dxfId="99" priority="121" operator="equal">
      <formula>0</formula>
    </cfRule>
  </conditionalFormatting>
  <conditionalFormatting sqref="F415">
    <cfRule type="cellIs" dxfId="98" priority="122" operator="equal">
      <formula>0</formula>
    </cfRule>
  </conditionalFormatting>
  <conditionalFormatting sqref="D415:D416">
    <cfRule type="cellIs" dxfId="97" priority="119" operator="equal">
      <formula>0</formula>
    </cfRule>
  </conditionalFormatting>
  <conditionalFormatting sqref="F417">
    <cfRule type="cellIs" dxfId="96" priority="118" operator="equal">
      <formula>0</formula>
    </cfRule>
  </conditionalFormatting>
  <conditionalFormatting sqref="E417">
    <cfRule type="cellIs" dxfId="95" priority="116" operator="equal">
      <formula>0</formula>
    </cfRule>
  </conditionalFormatting>
  <conditionalFormatting sqref="D417:D418">
    <cfRule type="cellIs" dxfId="94" priority="115" operator="equal">
      <formula>0</formula>
    </cfRule>
  </conditionalFormatting>
  <conditionalFormatting sqref="E420:F420">
    <cfRule type="cellIs" dxfId="93" priority="113" operator="equal">
      <formula>0</formula>
    </cfRule>
  </conditionalFormatting>
  <conditionalFormatting sqref="E419">
    <cfRule type="cellIs" dxfId="92" priority="112" operator="equal">
      <formula>0</formula>
    </cfRule>
  </conditionalFormatting>
  <conditionalFormatting sqref="D419:D420">
    <cfRule type="cellIs" dxfId="91" priority="111" operator="equal">
      <formula>0</formula>
    </cfRule>
  </conditionalFormatting>
  <conditionalFormatting sqref="E424:F424">
    <cfRule type="cellIs" dxfId="90" priority="109" operator="equal">
      <formula>0</formula>
    </cfRule>
  </conditionalFormatting>
  <conditionalFormatting sqref="F423">
    <cfRule type="cellIs" dxfId="89" priority="110" operator="equal">
      <formula>0</formula>
    </cfRule>
  </conditionalFormatting>
  <conditionalFormatting sqref="E423">
    <cfRule type="cellIs" dxfId="88" priority="108" operator="equal">
      <formula>0</formula>
    </cfRule>
  </conditionalFormatting>
  <conditionalFormatting sqref="D423:D424">
    <cfRule type="cellIs" dxfId="87" priority="107" operator="equal">
      <formula>0</formula>
    </cfRule>
  </conditionalFormatting>
  <conditionalFormatting sqref="E434:F434">
    <cfRule type="cellIs" dxfId="86" priority="105" operator="equal">
      <formula>0</formula>
    </cfRule>
  </conditionalFormatting>
  <conditionalFormatting sqref="F433">
    <cfRule type="cellIs" dxfId="85" priority="106" operator="equal">
      <formula>0</formula>
    </cfRule>
  </conditionalFormatting>
  <conditionalFormatting sqref="E433">
    <cfRule type="cellIs" dxfId="84" priority="104" operator="equal">
      <formula>0</formula>
    </cfRule>
  </conditionalFormatting>
  <conditionalFormatting sqref="D433:D434">
    <cfRule type="cellIs" dxfId="83" priority="103" operator="equal">
      <formula>0</formula>
    </cfRule>
  </conditionalFormatting>
  <conditionalFormatting sqref="E436:F436">
    <cfRule type="cellIs" dxfId="82" priority="101" operator="equal">
      <formula>0</formula>
    </cfRule>
  </conditionalFormatting>
  <conditionalFormatting sqref="D435:D436">
    <cfRule type="cellIs" dxfId="81" priority="99" operator="equal">
      <formula>0</formula>
    </cfRule>
  </conditionalFormatting>
  <conditionalFormatting sqref="E438:F438">
    <cfRule type="cellIs" dxfId="80" priority="97" operator="equal">
      <formula>0</formula>
    </cfRule>
  </conditionalFormatting>
  <conditionalFormatting sqref="D437:D438">
    <cfRule type="cellIs" dxfId="79" priority="95" operator="equal">
      <formula>0</formula>
    </cfRule>
  </conditionalFormatting>
  <conditionalFormatting sqref="E440:F440">
    <cfRule type="cellIs" dxfId="78" priority="93" operator="equal">
      <formula>0</formula>
    </cfRule>
  </conditionalFormatting>
  <conditionalFormatting sqref="F439">
    <cfRule type="cellIs" dxfId="77" priority="94" operator="equal">
      <formula>0</formula>
    </cfRule>
  </conditionalFormatting>
  <conditionalFormatting sqref="E439">
    <cfRule type="cellIs" dxfId="76" priority="92" operator="equal">
      <formula>0</formula>
    </cfRule>
  </conditionalFormatting>
  <conditionalFormatting sqref="D439:D440">
    <cfRule type="cellIs" dxfId="75" priority="91" operator="equal">
      <formula>0</formula>
    </cfRule>
  </conditionalFormatting>
  <conditionalFormatting sqref="E442:F442">
    <cfRule type="cellIs" dxfId="74" priority="89" operator="equal">
      <formula>0</formula>
    </cfRule>
  </conditionalFormatting>
  <conditionalFormatting sqref="F441">
    <cfRule type="cellIs" dxfId="73" priority="90" operator="equal">
      <formula>0</formula>
    </cfRule>
  </conditionalFormatting>
  <conditionalFormatting sqref="E441">
    <cfRule type="cellIs" dxfId="72" priority="88" operator="equal">
      <formula>0</formula>
    </cfRule>
  </conditionalFormatting>
  <conditionalFormatting sqref="D441:D442">
    <cfRule type="cellIs" dxfId="71" priority="87" operator="equal">
      <formula>0</formula>
    </cfRule>
  </conditionalFormatting>
  <conditionalFormatting sqref="E444:F444">
    <cfRule type="cellIs" dxfId="70" priority="85" operator="equal">
      <formula>0</formula>
    </cfRule>
  </conditionalFormatting>
  <conditionalFormatting sqref="F443">
    <cfRule type="cellIs" dxfId="69" priority="86" operator="equal">
      <formula>0</formula>
    </cfRule>
  </conditionalFormatting>
  <conditionalFormatting sqref="E443">
    <cfRule type="cellIs" dxfId="68" priority="84" operator="equal">
      <formula>0</formula>
    </cfRule>
  </conditionalFormatting>
  <conditionalFormatting sqref="D443:D444">
    <cfRule type="cellIs" dxfId="67" priority="83" operator="equal">
      <formula>0</formula>
    </cfRule>
  </conditionalFormatting>
  <conditionalFormatting sqref="E446:F446">
    <cfRule type="cellIs" dxfId="66" priority="81" operator="equal">
      <formula>0</formula>
    </cfRule>
  </conditionalFormatting>
  <conditionalFormatting sqref="F445">
    <cfRule type="cellIs" dxfId="65" priority="82" operator="equal">
      <formula>0</formula>
    </cfRule>
  </conditionalFormatting>
  <conditionalFormatting sqref="E445">
    <cfRule type="cellIs" dxfId="64" priority="80" operator="equal">
      <formula>0</formula>
    </cfRule>
  </conditionalFormatting>
  <conditionalFormatting sqref="D445:D446">
    <cfRule type="cellIs" dxfId="63" priority="79" operator="equal">
      <formula>0</formula>
    </cfRule>
  </conditionalFormatting>
  <conditionalFormatting sqref="D92:F92">
    <cfRule type="cellIs" dxfId="62" priority="77" operator="equal">
      <formula>0</formula>
    </cfRule>
  </conditionalFormatting>
  <conditionalFormatting sqref="D91:F91">
    <cfRule type="cellIs" dxfId="61" priority="78" operator="equal">
      <formula>0</formula>
    </cfRule>
  </conditionalFormatting>
  <conditionalFormatting sqref="D96:F96">
    <cfRule type="cellIs" dxfId="60" priority="75" operator="equal">
      <formula>0</formula>
    </cfRule>
  </conditionalFormatting>
  <conditionalFormatting sqref="D95:F95">
    <cfRule type="cellIs" dxfId="59" priority="76" operator="equal">
      <formula>0</formula>
    </cfRule>
  </conditionalFormatting>
  <conditionalFormatting sqref="D101:F101">
    <cfRule type="cellIs" dxfId="58" priority="72" operator="equal">
      <formula>0</formula>
    </cfRule>
  </conditionalFormatting>
  <conditionalFormatting sqref="D102:F102">
    <cfRule type="cellIs" dxfId="57" priority="71" operator="equal">
      <formula>0</formula>
    </cfRule>
  </conditionalFormatting>
  <conditionalFormatting sqref="D112:F112">
    <cfRule type="cellIs" dxfId="56" priority="69" operator="equal">
      <formula>0</formula>
    </cfRule>
  </conditionalFormatting>
  <conditionalFormatting sqref="D111:F111">
    <cfRule type="cellIs" dxfId="55" priority="70" operator="equal">
      <formula>0</formula>
    </cfRule>
  </conditionalFormatting>
  <conditionalFormatting sqref="D432:F432">
    <cfRule type="cellIs" dxfId="54" priority="55" operator="equal">
      <formula>0</formula>
    </cfRule>
  </conditionalFormatting>
  <conditionalFormatting sqref="D431:F431">
    <cfRule type="cellIs" dxfId="53" priority="56" operator="equal">
      <formula>0</formula>
    </cfRule>
  </conditionalFormatting>
  <conditionalFormatting sqref="E239">
    <cfRule type="cellIs" dxfId="52" priority="54" operator="equal">
      <formula>0</formula>
    </cfRule>
  </conditionalFormatting>
  <conditionalFormatting sqref="D239">
    <cfRule type="cellIs" dxfId="51" priority="53" operator="equal">
      <formula>0</formula>
    </cfRule>
  </conditionalFormatting>
  <conditionalFormatting sqref="E241">
    <cfRule type="cellIs" dxfId="50" priority="52" operator="equal">
      <formula>0</formula>
    </cfRule>
  </conditionalFormatting>
  <conditionalFormatting sqref="D241">
    <cfRule type="cellIs" dxfId="49" priority="51" operator="equal">
      <formula>0</formula>
    </cfRule>
  </conditionalFormatting>
  <conditionalFormatting sqref="E243">
    <cfRule type="cellIs" dxfId="48" priority="50" operator="equal">
      <formula>0</formula>
    </cfRule>
  </conditionalFormatting>
  <conditionalFormatting sqref="D243">
    <cfRule type="cellIs" dxfId="47" priority="49" operator="equal">
      <formula>0</formula>
    </cfRule>
  </conditionalFormatting>
  <conditionalFormatting sqref="E245">
    <cfRule type="cellIs" dxfId="46" priority="48" operator="equal">
      <formula>0</formula>
    </cfRule>
  </conditionalFormatting>
  <conditionalFormatting sqref="D245">
    <cfRule type="cellIs" dxfId="45" priority="47" operator="equal">
      <formula>0</formula>
    </cfRule>
  </conditionalFormatting>
  <conditionalFormatting sqref="E247">
    <cfRule type="cellIs" dxfId="44" priority="46" operator="equal">
      <formula>0</formula>
    </cfRule>
  </conditionalFormatting>
  <conditionalFormatting sqref="D247">
    <cfRule type="cellIs" dxfId="43" priority="45" operator="equal">
      <formula>0</formula>
    </cfRule>
  </conditionalFormatting>
  <conditionalFormatting sqref="E259">
    <cfRule type="cellIs" dxfId="42" priority="44" operator="equal">
      <formula>0</formula>
    </cfRule>
  </conditionalFormatting>
  <conditionalFormatting sqref="D259">
    <cfRule type="cellIs" dxfId="41" priority="43" operator="equal">
      <formula>0</formula>
    </cfRule>
  </conditionalFormatting>
  <conditionalFormatting sqref="E261">
    <cfRule type="cellIs" dxfId="40" priority="42" operator="equal">
      <formula>0</formula>
    </cfRule>
  </conditionalFormatting>
  <conditionalFormatting sqref="D261">
    <cfRule type="cellIs" dxfId="39" priority="41" operator="equal">
      <formula>0</formula>
    </cfRule>
  </conditionalFormatting>
  <conditionalFormatting sqref="F309">
    <cfRule type="cellIs" dxfId="38" priority="40" operator="equal">
      <formula>0</formula>
    </cfRule>
  </conditionalFormatting>
  <conditionalFormatting sqref="E309">
    <cfRule type="cellIs" dxfId="37" priority="39" operator="equal">
      <formula>0</formula>
    </cfRule>
  </conditionalFormatting>
  <conditionalFormatting sqref="D309">
    <cfRule type="cellIs" dxfId="36" priority="38" operator="equal">
      <formula>0</formula>
    </cfRule>
  </conditionalFormatting>
  <conditionalFormatting sqref="E393">
    <cfRule type="cellIs" dxfId="35" priority="37" operator="equal">
      <formula>0</formula>
    </cfRule>
  </conditionalFormatting>
  <conditionalFormatting sqref="E395">
    <cfRule type="cellIs" dxfId="34" priority="36" operator="equal">
      <formula>0</formula>
    </cfRule>
  </conditionalFormatting>
  <conditionalFormatting sqref="E397">
    <cfRule type="cellIs" dxfId="33" priority="35" operator="equal">
      <formula>0</formula>
    </cfRule>
  </conditionalFormatting>
  <conditionalFormatting sqref="E399">
    <cfRule type="cellIs" dxfId="32" priority="34" operator="equal">
      <formula>0</formula>
    </cfRule>
  </conditionalFormatting>
  <conditionalFormatting sqref="F435">
    <cfRule type="cellIs" dxfId="31" priority="33" operator="equal">
      <formula>0</formula>
    </cfRule>
  </conditionalFormatting>
  <conditionalFormatting sqref="E435">
    <cfRule type="cellIs" dxfId="30" priority="32" operator="equal">
      <formula>0</formula>
    </cfRule>
  </conditionalFormatting>
  <conditionalFormatting sqref="F437">
    <cfRule type="cellIs" dxfId="29" priority="31" operator="equal">
      <formula>0</formula>
    </cfRule>
  </conditionalFormatting>
  <conditionalFormatting sqref="E437">
    <cfRule type="cellIs" dxfId="28" priority="30" operator="equal">
      <formula>0</formula>
    </cfRule>
  </conditionalFormatting>
  <conditionalFormatting sqref="D130:F130">
    <cfRule type="cellIs" dxfId="27" priority="28" operator="equal">
      <formula>0</formula>
    </cfRule>
  </conditionalFormatting>
  <conditionalFormatting sqref="D129:F129">
    <cfRule type="cellIs" dxfId="26" priority="29" operator="equal">
      <formula>0</formula>
    </cfRule>
  </conditionalFormatting>
  <conditionalFormatting sqref="D134:F134">
    <cfRule type="cellIs" dxfId="25" priority="26" operator="equal">
      <formula>0</formula>
    </cfRule>
  </conditionalFormatting>
  <conditionalFormatting sqref="D133:F133">
    <cfRule type="cellIs" dxfId="24" priority="27" operator="equal">
      <formula>0</formula>
    </cfRule>
  </conditionalFormatting>
  <conditionalFormatting sqref="D138:F138">
    <cfRule type="cellIs" dxfId="23" priority="24" operator="equal">
      <formula>0</formula>
    </cfRule>
  </conditionalFormatting>
  <conditionalFormatting sqref="D137:F137">
    <cfRule type="cellIs" dxfId="22" priority="25" operator="equal">
      <formula>0</formula>
    </cfRule>
  </conditionalFormatting>
  <conditionalFormatting sqref="D142:F142">
    <cfRule type="cellIs" dxfId="21" priority="22" operator="equal">
      <formula>0</formula>
    </cfRule>
  </conditionalFormatting>
  <conditionalFormatting sqref="D141:F141">
    <cfRule type="cellIs" dxfId="20" priority="23" operator="equal">
      <formula>0</formula>
    </cfRule>
  </conditionalFormatting>
  <conditionalFormatting sqref="D148:F148">
    <cfRule type="cellIs" dxfId="19" priority="20" operator="equal">
      <formula>0</formula>
    </cfRule>
  </conditionalFormatting>
  <conditionalFormatting sqref="D147:F147">
    <cfRule type="cellIs" dxfId="18" priority="21" operator="equal">
      <formula>0</formula>
    </cfRule>
  </conditionalFormatting>
  <conditionalFormatting sqref="D156:F156">
    <cfRule type="cellIs" dxfId="17" priority="18" operator="equal">
      <formula>0</formula>
    </cfRule>
  </conditionalFormatting>
  <conditionalFormatting sqref="D155:F155">
    <cfRule type="cellIs" dxfId="16" priority="19" operator="equal">
      <formula>0</formula>
    </cfRule>
  </conditionalFormatting>
  <conditionalFormatting sqref="D319:F319">
    <cfRule type="cellIs" dxfId="15" priority="17" operator="equal">
      <formula>0</formula>
    </cfRule>
  </conditionalFormatting>
  <conditionalFormatting sqref="D320:F320">
    <cfRule type="cellIs" dxfId="14" priority="16" operator="equal">
      <formula>0</formula>
    </cfRule>
  </conditionalFormatting>
  <conditionalFormatting sqref="D330:F330">
    <cfRule type="cellIs" dxfId="13" priority="15" operator="equal">
      <formula>0</formula>
    </cfRule>
  </conditionalFormatting>
  <conditionalFormatting sqref="D347:F347">
    <cfRule type="cellIs" dxfId="12" priority="14" operator="equal">
      <formula>0</formula>
    </cfRule>
  </conditionalFormatting>
  <conditionalFormatting sqref="D348:F348">
    <cfRule type="cellIs" dxfId="11" priority="13" operator="equal">
      <formula>0</formula>
    </cfRule>
  </conditionalFormatting>
  <conditionalFormatting sqref="D355:F355">
    <cfRule type="cellIs" dxfId="10" priority="12" operator="equal">
      <formula>0</formula>
    </cfRule>
  </conditionalFormatting>
  <conditionalFormatting sqref="D356:F356">
    <cfRule type="cellIs" dxfId="9" priority="11" operator="equal">
      <formula>0</formula>
    </cfRule>
  </conditionalFormatting>
  <conditionalFormatting sqref="D382:F382">
    <cfRule type="cellIs" dxfId="8" priority="10" operator="equal">
      <formula>0</formula>
    </cfRule>
  </conditionalFormatting>
  <conditionalFormatting sqref="E304:F304">
    <cfRule type="cellIs" dxfId="7" priority="7" operator="equal">
      <formula>0</formula>
    </cfRule>
  </conditionalFormatting>
  <conditionalFormatting sqref="F303">
    <cfRule type="cellIs" dxfId="6" priority="8" operator="equal">
      <formula>0</formula>
    </cfRule>
  </conditionalFormatting>
  <conditionalFormatting sqref="E303">
    <cfRule type="cellIs" dxfId="5" priority="6" operator="equal">
      <formula>0</formula>
    </cfRule>
  </conditionalFormatting>
  <conditionalFormatting sqref="D303:D304">
    <cfRule type="cellIs" dxfId="4" priority="5" operator="equal">
      <formula>0</formula>
    </cfRule>
  </conditionalFormatting>
  <conditionalFormatting sqref="E314:F314">
    <cfRule type="cellIs" dxfId="3" priority="3" operator="equal">
      <formula>0</formula>
    </cfRule>
  </conditionalFormatting>
  <conditionalFormatting sqref="F313">
    <cfRule type="cellIs" dxfId="2" priority="4" operator="equal">
      <formula>0</formula>
    </cfRule>
  </conditionalFormatting>
  <conditionalFormatting sqref="E313">
    <cfRule type="cellIs" dxfId="1" priority="2" operator="equal">
      <formula>0</formula>
    </cfRule>
  </conditionalFormatting>
  <conditionalFormatting sqref="D313:D314">
    <cfRule type="cellIs" dxfId="0" priority="1" operator="equal">
      <formula>0</formula>
    </cfRule>
  </conditionalFormatting>
  <printOptions horizontalCentered="1"/>
  <pageMargins left="0.51181102362204722" right="0.51181102362204722" top="0.78740157480314965" bottom="0.78740157480314965" header="0.51181102362204722" footer="0.51181102362204722"/>
  <pageSetup paperSize="8" scale="92" firstPageNumber="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Planilhas</vt:lpstr>
      </vt:variant>
      <vt:variant>
        <vt:i4>9</vt:i4>
      </vt:variant>
      <vt:variant>
        <vt:lpstr>Intervalos nomeados</vt:lpstr>
      </vt:variant>
      <vt:variant>
        <vt:i4>11</vt:i4>
      </vt:variant>
    </vt:vector>
  </HeadingPairs>
  <TitlesOfParts>
    <vt:vector size="20" baseType="lpstr">
      <vt:lpstr>Instruções de preenchimento</vt:lpstr>
      <vt:lpstr>Resumo do Orçamento</vt:lpstr>
      <vt:lpstr>Orçamento Sintético</vt:lpstr>
      <vt:lpstr>Orçamento Analítico</vt:lpstr>
      <vt:lpstr>Insumos e Serviços</vt:lpstr>
      <vt:lpstr>Marcas e Modelos</vt:lpstr>
      <vt:lpstr>Composição de BDI</vt:lpstr>
      <vt:lpstr>Composição de Encargos Sociais </vt:lpstr>
      <vt:lpstr>Cronograma</vt:lpstr>
      <vt:lpstr>'Composição de BDI'!Area_de_impressao</vt:lpstr>
      <vt:lpstr>'Composição de Encargos Sociais '!Area_de_impressao</vt:lpstr>
      <vt:lpstr>Cronograma!Area_de_impressao</vt:lpstr>
      <vt:lpstr>'Insumos e Serviços'!Area_de_impressao</vt:lpstr>
      <vt:lpstr>'Orçamento Analítico'!Area_de_impressao</vt:lpstr>
      <vt:lpstr>'Orçamento Sintético'!Area_de_impressao</vt:lpstr>
      <vt:lpstr>'Resumo do Orçamento'!Area_de_impressao</vt:lpstr>
      <vt:lpstr>Cronograma!Titulos_de_impressao</vt:lpstr>
      <vt:lpstr>'Insumos e Serviços'!Titulos_de_impressao</vt:lpstr>
      <vt:lpstr>'Orçamento Analítico'!Titulos_de_impressao</vt:lpstr>
      <vt:lpstr>'Orçamento Sintético'!Titulos_de_impressao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dc:description/>
  <cp:lastModifiedBy>anacz</cp:lastModifiedBy>
  <cp:revision>1</cp:revision>
  <cp:lastPrinted>2022-03-21T18:07:18Z</cp:lastPrinted>
  <dcterms:created xsi:type="dcterms:W3CDTF">2022-01-17T17:47:00Z</dcterms:created>
  <dcterms:modified xsi:type="dcterms:W3CDTF">2022-05-31T17:02:16Z</dcterms:modified>
  <dc:language>pt-BR</dc:language>
</cp:coreProperties>
</file>